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Тариф для ОСС_жилье" sheetId="1" r:id="rId1"/>
    <sheet name="Тариф для ОСС_нежилье" sheetId="2" r:id="rId2"/>
    <sheet name="Разъяснения" sheetId="3" r:id="rId3"/>
    <sheet name="Лифты_формула" sheetId="4" state="hidden" r:id="rId4"/>
  </sheets>
  <definedNames>
    <definedName name="\эвфзкудк" hidden="1">#REF!</definedName>
    <definedName name="csDesignMode">1</definedName>
    <definedName name="EUR_C" localSheetId="3">#REF!</definedName>
    <definedName name="EUR_C">#REF!</definedName>
    <definedName name="EUR_O" localSheetId="3">#REF!</definedName>
    <definedName name="EUR_O">#REF!</definedName>
    <definedName name="Excel_BuiltIn_Print_Area" localSheetId="3">#REF!</definedName>
    <definedName name="Excel_BuiltIn_Print_Area">#REF!</definedName>
    <definedName name="f" localSheetId="3" hidden="1">#REF!</definedName>
    <definedName name="f" localSheetId="0" hidden="1">#REF!</definedName>
    <definedName name="f" localSheetId="1" hidden="1">#REF!</definedName>
    <definedName name="f" hidden="1">#REF!</definedName>
    <definedName name="limcount" hidden="1">1</definedName>
    <definedName name="Print_Area">#REF!</definedName>
    <definedName name="USD_C" localSheetId="3">#REF!</definedName>
    <definedName name="USD_C">#REF!</definedName>
    <definedName name="USD_O" localSheetId="3">#REF!</definedName>
    <definedName name="USD_O">#REF!</definedName>
    <definedName name="Z_0885457D_12CF_4923_864D_998BA35CE01D_.wvu.Cols" localSheetId="3" hidden="1">#REF!</definedName>
    <definedName name="Z_0885457D_12CF_4923_864D_998BA35CE01D_.wvu.Cols" localSheetId="0" hidden="1">#REF!</definedName>
    <definedName name="Z_0885457D_12CF_4923_864D_998BA35CE01D_.wvu.Cols" localSheetId="1" hidden="1">#REF!</definedName>
    <definedName name="Z_0885457D_12CF_4923_864D_998BA35CE01D_.wvu.Cols" hidden="1">#REF!</definedName>
    <definedName name="Z_0885457D_12CF_4923_864D_998BA35CE01D_.wvu.Rows" localSheetId="3" hidden="1">#REF!</definedName>
    <definedName name="Z_0885457D_12CF_4923_864D_998BA35CE01D_.wvu.Rows" localSheetId="0" hidden="1">#REF!</definedName>
    <definedName name="Z_0885457D_12CF_4923_864D_998BA35CE01D_.wvu.Rows" localSheetId="1" hidden="1">#REF!</definedName>
    <definedName name="Z_0885457D_12CF_4923_864D_998BA35CE01D_.wvu.Rows" hidden="1">#REF!</definedName>
    <definedName name="Z_0885457D_12CF_4923_864D_998BA35CE01D__wvu_Cols" localSheetId="3">(#REF!,#REF!)</definedName>
    <definedName name="Z_0885457D_12CF_4923_864D_998BA35CE01D__wvu_Cols">(#REF!,#REF!)</definedName>
    <definedName name="Z_0885457D_12CF_4923_864D_998BA35CE01D__wvu_Rows" localSheetId="3">(#REF!,#REF!,#REF!)</definedName>
    <definedName name="Z_0885457D_12CF_4923_864D_998BA35CE01D__wvu_Rows">(#REF!,#REF!,#REF!)</definedName>
    <definedName name="Z_144EA558_4B8B_4239_858D_3D3B320E64FA_.wvu.Cols" localSheetId="3" hidden="1">#REF!</definedName>
    <definedName name="Z_144EA558_4B8B_4239_858D_3D3B320E64FA_.wvu.Cols" localSheetId="0" hidden="1">#REF!</definedName>
    <definedName name="Z_144EA558_4B8B_4239_858D_3D3B320E64FA_.wvu.Cols" localSheetId="1" hidden="1">#REF!</definedName>
    <definedName name="Z_144EA558_4B8B_4239_858D_3D3B320E64FA_.wvu.Cols" hidden="1">#REF!</definedName>
    <definedName name="Z_144EA558_4B8B_4239_858D_3D3B320E64FA_.wvu.PrintArea" localSheetId="3" hidden="1">#REF!</definedName>
    <definedName name="Z_144EA558_4B8B_4239_858D_3D3B320E64FA_.wvu.PrintArea" localSheetId="0" hidden="1">#REF!</definedName>
    <definedName name="Z_144EA558_4B8B_4239_858D_3D3B320E64FA_.wvu.PrintArea" localSheetId="1" hidden="1">#REF!</definedName>
    <definedName name="Z_144EA558_4B8B_4239_858D_3D3B320E64FA_.wvu.PrintArea" hidden="1">#REF!</definedName>
    <definedName name="Z_144EA558_4B8B_4239_858D_3D3B320E64FA__wvu_Cols" localSheetId="3">(#REF!,#REF!)</definedName>
    <definedName name="Z_144EA558_4B8B_4239_858D_3D3B320E64FA__wvu_Cols">(#REF!,#REF!)</definedName>
    <definedName name="Z_144EA558_4B8B_4239_858D_3D3B320E64FA__wvu_PrintArea" localSheetId="3">#REF!</definedName>
    <definedName name="Z_144EA558_4B8B_4239_858D_3D3B320E64FA__wvu_PrintArea">#REF!</definedName>
    <definedName name="Z_2D3F4D39_1D20_491A_8BE9_2F4C8E41EE2A_.wvu.Cols" localSheetId="3" hidden="1">#REF!</definedName>
    <definedName name="Z_2D3F4D39_1D20_491A_8BE9_2F4C8E41EE2A_.wvu.Cols" localSheetId="0" hidden="1">#REF!</definedName>
    <definedName name="Z_2D3F4D39_1D20_491A_8BE9_2F4C8E41EE2A_.wvu.Cols" localSheetId="1" hidden="1">#REF!</definedName>
    <definedName name="Z_2D3F4D39_1D20_491A_8BE9_2F4C8E41EE2A_.wvu.Cols" hidden="1">#REF!</definedName>
    <definedName name="Z_2D3F4D39_1D20_491A_8BE9_2F4C8E41EE2A__wvu_Cols" localSheetId="3">#REF!</definedName>
    <definedName name="Z_2D3F4D39_1D20_491A_8BE9_2F4C8E41EE2A__wvu_Cols">#REF!</definedName>
    <definedName name="ZSER" localSheetId="3" hidden="1">#REF!</definedName>
    <definedName name="ZSER" hidden="1">#REF!</definedName>
    <definedName name="А08" localSheetId="0" hidden="1">#REF!</definedName>
    <definedName name="А08" localSheetId="1" hidden="1">#REF!</definedName>
    <definedName name="А08" hidden="1">#REF!</definedName>
    <definedName name="аа" localSheetId="3">#REF!</definedName>
    <definedName name="аа">#REF!</definedName>
    <definedName name="ааа" localSheetId="0">#REF!</definedName>
    <definedName name="ааа" localSheetId="1">#REF!</definedName>
    <definedName name="ааа">#REF!</definedName>
    <definedName name="авг" localSheetId="0" hidden="1">#REF!</definedName>
    <definedName name="авг" localSheetId="1" hidden="1">#REF!</definedName>
    <definedName name="авг" hidden="1">#REF!</definedName>
    <definedName name="Август" localSheetId="3" hidden="1">#REF!</definedName>
    <definedName name="Август" localSheetId="0" hidden="1">#REF!</definedName>
    <definedName name="Август" localSheetId="1" hidden="1">#REF!</definedName>
    <definedName name="Август" hidden="1">#REF!</definedName>
    <definedName name="август13" localSheetId="0" hidden="1">#REF!</definedName>
    <definedName name="август13" localSheetId="1" hidden="1">#REF!</definedName>
    <definedName name="август13" hidden="1">#REF!</definedName>
    <definedName name="август2013" localSheetId="0">#REF!</definedName>
    <definedName name="август2013" localSheetId="1">#REF!</definedName>
    <definedName name="август2013">#REF!</definedName>
    <definedName name="ае6н6" hidden="1">#REF!</definedName>
    <definedName name="аклело" hidden="1">#REF!</definedName>
    <definedName name="апяавп" localSheetId="1" hidden="1">#REF!</definedName>
    <definedName name="апяавп" hidden="1">#REF!</definedName>
    <definedName name="АУП_01" localSheetId="3">#REF!</definedName>
    <definedName name="АУП_01">#REF!</definedName>
    <definedName name="БДР_12" localSheetId="3" hidden="1">#REF!</definedName>
    <definedName name="БДР_12" hidden="1">#REF!</definedName>
    <definedName name="БДР_2011" localSheetId="3">#REF!</definedName>
    <definedName name="БДР_2011">#REF!</definedName>
    <definedName name="варш">#REF!</definedName>
    <definedName name="впива" localSheetId="1">#REF!</definedName>
    <definedName name="впива">#REF!</definedName>
    <definedName name="газ" localSheetId="3">#REF!</definedName>
    <definedName name="газ">#REF!</definedName>
    <definedName name="Евро" localSheetId="3">#NAME?</definedName>
    <definedName name="Евро">#NAME?</definedName>
    <definedName name="еееееее" localSheetId="3" hidden="1">#REF!</definedName>
    <definedName name="еееееее" hidden="1">#REF!</definedName>
    <definedName name="ено">#REF!</definedName>
    <definedName name="еуек" hidden="1">#REF!</definedName>
    <definedName name="ж58545">#REF!</definedName>
    <definedName name="жадпо" hidden="1">#REF!</definedName>
    <definedName name="жз" hidden="1">#REF!</definedName>
    <definedName name="има" localSheetId="0" hidden="1">#REF!</definedName>
    <definedName name="има" localSheetId="1" hidden="1">#REF!</definedName>
    <definedName name="има" hidden="1">#REF!</definedName>
    <definedName name="Иностранцы" localSheetId="3" hidden="1">#REF!</definedName>
    <definedName name="Иностранцы" hidden="1">#REF!</definedName>
    <definedName name="ипрне">#REF!</definedName>
    <definedName name="ЙЦУц" hidden="1">#REF!</definedName>
    <definedName name="ккк" localSheetId="3">#REF!</definedName>
    <definedName name="ккк">#REF!</definedName>
    <definedName name="лазурное" localSheetId="3">#REF!</definedName>
    <definedName name="лазурное" localSheetId="0">#REF!</definedName>
    <definedName name="лазурное" localSheetId="1">#REF!</definedName>
    <definedName name="лазурное">#REF!</definedName>
    <definedName name="лллл" localSheetId="0" hidden="1">#REF!</definedName>
    <definedName name="лллл" localSheetId="1" hidden="1">#REF!</definedName>
    <definedName name="лллл" hidden="1">#REF!</definedName>
    <definedName name="лог">#REF!</definedName>
    <definedName name="МАЙ" localSheetId="3">#REF!</definedName>
    <definedName name="МАЙ">#REF!</definedName>
    <definedName name="мир" localSheetId="3">#REF!</definedName>
    <definedName name="мир" localSheetId="0">#REF!</definedName>
    <definedName name="мир" localSheetId="1">#REF!</definedName>
    <definedName name="мир">#REF!</definedName>
    <definedName name="монблан" localSheetId="3" hidden="1">#REF!</definedName>
    <definedName name="монблан" localSheetId="0" hidden="1">#REF!</definedName>
    <definedName name="монблан" localSheetId="1" hidden="1">#REF!</definedName>
    <definedName name="монблан" hidden="1">#REF!</definedName>
    <definedName name="НДС" localSheetId="3">#REF!</definedName>
    <definedName name="НДС">#REF!</definedName>
    <definedName name="новый" localSheetId="3" hidden="1">#REF!</definedName>
    <definedName name="новый" hidden="1">#REF!</definedName>
    <definedName name="о" localSheetId="1" hidden="1">#REF!</definedName>
    <definedName name="о" hidden="1">#REF!</definedName>
    <definedName name="оаош">#REF!</definedName>
    <definedName name="_xlnm.Print_Area" localSheetId="3">#REF!</definedName>
    <definedName name="_xlnm.Print_Area" localSheetId="1">'Тариф для ОСС_нежилье'!$A$3:$F$21</definedName>
    <definedName name="объектымай" localSheetId="3" hidden="1">#REF!</definedName>
    <definedName name="объектымай" hidden="1">#REF!</definedName>
    <definedName name="ооргшн" hidden="1">#REF!</definedName>
    <definedName name="орш8789" hidden="1">#REF!</definedName>
    <definedName name="пмарплго" localSheetId="3" hidden="1">#REF!</definedName>
    <definedName name="пмарплго" hidden="1">#REF!</definedName>
    <definedName name="ппп" localSheetId="3">#REF!</definedName>
    <definedName name="ппп" localSheetId="0">#REF!</definedName>
    <definedName name="ппп" localSheetId="1">#REF!</definedName>
    <definedName name="ппп">#REF!</definedName>
    <definedName name="пр" localSheetId="3" hidden="1">#REF!</definedName>
    <definedName name="пр" hidden="1">#REF!</definedName>
    <definedName name="пулковская" localSheetId="1">#REF!</definedName>
    <definedName name="пулковская">#REF!</definedName>
    <definedName name="ррррр" localSheetId="3" hidden="1">#REF!</definedName>
    <definedName name="ррррр" hidden="1">#REF!</definedName>
    <definedName name="срочные" localSheetId="3">#NAME?</definedName>
    <definedName name="срочные">#NAME?</definedName>
    <definedName name="тося" localSheetId="3">#REF!</definedName>
    <definedName name="тося">#REF!</definedName>
    <definedName name="ф" localSheetId="3">#REF!</definedName>
    <definedName name="ф">#REF!</definedName>
    <definedName name="ФОТобъектымай" localSheetId="3" hidden="1">#REF!</definedName>
    <definedName name="ФОТобъектымай" hidden="1">#REF!</definedName>
    <definedName name="фуыку" hidden="1">#REF!</definedName>
    <definedName name="фя\кк" hidden="1">#REF!</definedName>
    <definedName name="х_265" localSheetId="3" hidden="1">#REF!</definedName>
    <definedName name="х_265" localSheetId="0" hidden="1">#REF!</definedName>
    <definedName name="х_265" localSheetId="1" hidden="1">#REF!</definedName>
    <definedName name="х_265" hidden="1">#REF!</definedName>
    <definedName name="хзщзш" hidden="1">#REF!</definedName>
    <definedName name="цквв">#REF!</definedName>
    <definedName name="щзэ" hidden="1">#REF!</definedName>
    <definedName name="эжзд">#REF!</definedName>
    <definedName name="юз" localSheetId="3" hidden="1">#REF!</definedName>
    <definedName name="юз" localSheetId="0" hidden="1">#REF!</definedName>
    <definedName name="юз" localSheetId="1" hidden="1">#REF!</definedName>
    <definedName name="юз" hidden="1">#REF!</definedName>
    <definedName name="ЮЗ13" localSheetId="3" hidden="1">#REF!</definedName>
    <definedName name="ЮЗ13" hidden="1">#REF!</definedName>
    <definedName name="ююююююююююююю" localSheetId="3">#REF!</definedName>
    <definedName name="ююююююююююююю">#REF!</definedName>
  </definedNames>
  <calcPr calcId="145621" refMode="R1C1"/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4" i="1"/>
  <c r="F24" i="1"/>
  <c r="E22" i="1"/>
  <c r="F22" i="1" s="1"/>
  <c r="G20" i="1"/>
  <c r="F20" i="1"/>
  <c r="G19" i="1"/>
  <c r="F19" i="1"/>
  <c r="G18" i="1"/>
  <c r="F18" i="1"/>
  <c r="G17" i="1"/>
  <c r="F17" i="1"/>
  <c r="G16" i="1"/>
  <c r="F16" i="1"/>
  <c r="G15" i="1"/>
  <c r="F15" i="1"/>
  <c r="F14" i="1"/>
  <c r="G12" i="1"/>
  <c r="F12" i="1"/>
  <c r="F11" i="1"/>
  <c r="E10" i="1"/>
  <c r="D10" i="1"/>
  <c r="C34" i="3"/>
  <c r="C33" i="3"/>
  <c r="C32" i="3"/>
  <c r="C31" i="3"/>
  <c r="C30" i="3"/>
  <c r="C28" i="3"/>
  <c r="C35" i="3" s="1"/>
  <c r="M10" i="3" s="1"/>
  <c r="C27" i="3"/>
  <c r="D21" i="3"/>
  <c r="C21" i="3"/>
  <c r="B21" i="3"/>
  <c r="E21" i="3" s="1"/>
  <c r="E19" i="3"/>
  <c r="B19" i="3"/>
  <c r="L14" i="3"/>
  <c r="K14" i="3"/>
  <c r="G14" i="3"/>
  <c r="F14" i="3"/>
  <c r="E14" i="3"/>
  <c r="H14" i="3" s="1"/>
  <c r="L12" i="3"/>
  <c r="K12" i="3"/>
  <c r="E12" i="3"/>
  <c r="K11" i="3"/>
  <c r="G11" i="3"/>
  <c r="E11" i="3"/>
  <c r="H11" i="3" s="1"/>
  <c r="I11" i="3" s="1"/>
  <c r="L10" i="3"/>
  <c r="K10" i="3"/>
  <c r="J10" i="3"/>
  <c r="H10" i="3"/>
  <c r="E10" i="3"/>
  <c r="B6" i="3"/>
  <c r="C39" i="3" s="1"/>
  <c r="C40" i="3" s="1"/>
  <c r="M14" i="3" s="1"/>
  <c r="F21" i="1" l="1"/>
  <c r="G22" i="1"/>
  <c r="F10" i="1"/>
  <c r="F13" i="1"/>
  <c r="F23" i="1"/>
  <c r="N14" i="3"/>
  <c r="I14" i="3"/>
  <c r="G21" i="3"/>
  <c r="F21" i="3"/>
  <c r="H21" i="3" s="1"/>
  <c r="I10" i="3"/>
  <c r="G12" i="3"/>
  <c r="H12" i="3" s="1"/>
  <c r="F19" i="3"/>
  <c r="G19" i="3" s="1"/>
  <c r="E32" i="4"/>
  <c r="E33" i="4" s="1"/>
  <c r="E31" i="4"/>
  <c r="E24" i="4"/>
  <c r="E25" i="4" s="1"/>
  <c r="E23" i="4"/>
  <c r="E17" i="4"/>
  <c r="E16" i="4"/>
  <c r="E15" i="4"/>
  <c r="B7" i="4"/>
  <c r="G23" i="2"/>
  <c r="F23" i="2"/>
  <c r="G21" i="2"/>
  <c r="F21" i="2"/>
  <c r="G19" i="2"/>
  <c r="F19" i="2"/>
  <c r="G18" i="2"/>
  <c r="F18" i="2"/>
  <c r="G17" i="2"/>
  <c r="F17" i="2"/>
  <c r="G16" i="2"/>
  <c r="F16" i="2"/>
  <c r="G15" i="2"/>
  <c r="F15" i="2"/>
  <c r="G14" i="2"/>
  <c r="F14" i="2"/>
  <c r="G12" i="2"/>
  <c r="F12" i="2"/>
  <c r="D10" i="2"/>
  <c r="K21" i="3" l="1"/>
  <c r="J21" i="3"/>
  <c r="I12" i="3"/>
  <c r="N10" i="3" s="1"/>
  <c r="H19" i="3"/>
  <c r="P14" i="3"/>
  <c r="O14" i="3"/>
  <c r="Q14" i="3" s="1"/>
  <c r="S14" i="3" s="1"/>
  <c r="E35" i="4"/>
  <c r="E37" i="4" s="1"/>
  <c r="O10" i="3" l="1"/>
  <c r="K19" i="3"/>
  <c r="J19" i="3"/>
  <c r="E13" i="2"/>
  <c r="P10" i="3" l="1"/>
  <c r="Q10" i="3" s="1"/>
  <c r="T14" i="3"/>
  <c r="E20" i="2"/>
  <c r="G13" i="2"/>
  <c r="F13" i="2"/>
  <c r="S10" i="3" l="1"/>
  <c r="E11" i="2"/>
  <c r="T10" i="3"/>
  <c r="G11" i="2"/>
  <c r="F11" i="2"/>
  <c r="E10" i="2"/>
  <c r="G20" i="2"/>
  <c r="F20" i="2"/>
  <c r="F10" i="2" l="1"/>
  <c r="G10" i="2"/>
</calcChain>
</file>

<file path=xl/sharedStrings.xml><?xml version="1.0" encoding="utf-8"?>
<sst xmlns="http://schemas.openxmlformats.org/spreadsheetml/2006/main" count="182" uniqueCount="106">
  <si>
    <t>Общество с ограниченной ответственностью</t>
  </si>
  <si>
    <t>«УК «Космосервис Первая»</t>
  </si>
  <si>
    <t>ПРЕЙСКУРАНТ</t>
  </si>
  <si>
    <t xml:space="preserve"> ТАРИФОВ И ЦЕН НА УСЛУГИ И РАБОТЫ</t>
  </si>
  <si>
    <t>для владельцев жилых помещений дома по адресу: пр. Энергетиков дом 11 корпус 2</t>
  </si>
  <si>
    <t xml:space="preserve"> Площадь- 37415,20</t>
  </si>
  <si>
    <t>Наименование</t>
  </si>
  <si>
    <t>Ед. измерения (в месяц)</t>
  </si>
  <si>
    <t>Тариф действующий</t>
  </si>
  <si>
    <t>Тариф новый</t>
  </si>
  <si>
    <t>Отклонение, руб./м2</t>
  </si>
  <si>
    <t>Отклонение, %</t>
  </si>
  <si>
    <t>I</t>
  </si>
  <si>
    <t>Содержание и ремонт жилого помещения</t>
  </si>
  <si>
    <t>Содержание общего имущества многоквартирного домa</t>
  </si>
  <si>
    <t>руб. /кв.м</t>
  </si>
  <si>
    <t>Текущий ремонт общего имущества многоквартирного домa</t>
  </si>
  <si>
    <t>Уборка мест общего пользования</t>
  </si>
  <si>
    <t>Санитарное содержание придомовой территории</t>
  </si>
  <si>
    <t>Сервисное обслуживание системы контроля управления доступом и видеонаблюдения</t>
  </si>
  <si>
    <t>Сервисное обслуживание  переговорно - замочного устройства</t>
  </si>
  <si>
    <t xml:space="preserve">Сервисное обслуживание систем автоматической противопожарной защиты </t>
  </si>
  <si>
    <t>Эксплуатация коллективных приборов учета электрической энергии</t>
  </si>
  <si>
    <t>Эксплуатация коллективных приборов учета тепловой энергии и горячей воды, оборудования ИТП</t>
  </si>
  <si>
    <t>Эксплуатация коллективных приборов учета холодной воды</t>
  </si>
  <si>
    <t>Сервисное обслуживание, освидетельствование, страхование  лифтов</t>
  </si>
  <si>
    <t>Управление многоквартирным домом</t>
  </si>
  <si>
    <t>Аварийно-диспетчерская служба</t>
  </si>
  <si>
    <t>Сервисное обслуживание системы очистки горячей воды</t>
  </si>
  <si>
    <t xml:space="preserve">Клининг фасадного  остекления  </t>
  </si>
  <si>
    <t>руб./кв.м остекления</t>
  </si>
  <si>
    <t>Обслуживание системы коллективного приёма телевидения</t>
  </si>
  <si>
    <t>руб. /отвод</t>
  </si>
  <si>
    <t>Дистанционный сбор, хранение, передача, обработка показаний индивидуальных приборов учета холодной и горячей воды, электроэнергии, тепловой энергии/распределителей</t>
  </si>
  <si>
    <t>руб. /квартира</t>
  </si>
  <si>
    <t>ТАРИФОВ И ЦЕН НА УСЛУГИ И РАБОТЫ</t>
  </si>
  <si>
    <t>для владельцев нежилых помещений дома по адресу: пр. Энергетиков дом 11 кор. 2</t>
  </si>
  <si>
    <t>Содержание и ремонт нежилого помещения</t>
  </si>
  <si>
    <t>руб. /помещение</t>
  </si>
  <si>
    <t>Площадь:</t>
  </si>
  <si>
    <t>жилье</t>
  </si>
  <si>
    <t>нежилье</t>
  </si>
  <si>
    <t>паркинг</t>
  </si>
  <si>
    <t>Статья расходов</t>
  </si>
  <si>
    <t xml:space="preserve">Должность  </t>
  </si>
  <si>
    <t>Кол-во</t>
  </si>
  <si>
    <t>ФОТ 1 человека, руб.</t>
  </si>
  <si>
    <t>ФОТ, руб.</t>
  </si>
  <si>
    <t>Доплата за праздничные дни,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</si>
  <si>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</si>
  <si>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</si>
  <si>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</si>
  <si>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</si>
  <si>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</si>
  <si>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</si>
  <si>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</si>
  <si>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</si>
  <si>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</si>
  <si>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</si>
  <si>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</si>
  <si>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</si>
  <si>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Содержание общего имущества</t>
  </si>
  <si>
    <t>Управляющий</t>
  </si>
  <si>
    <t>Инженер по эксплуатации</t>
  </si>
  <si>
    <t>Техник по эксплуатации</t>
  </si>
  <si>
    <t>Диспетчер</t>
  </si>
  <si>
    <t>Сумма по договору с клининговой компанией, руб.</t>
  </si>
  <si>
    <t xml:space="preserve">Мат-лы для озеленения и весенней покраски, руб. </t>
  </si>
  <si>
    <t>Услуги мех.уборки и вывоза снега, руб.</t>
  </si>
  <si>
    <t>Расходы итого, руб.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</si>
  <si>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</si>
  <si>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</si>
  <si>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</si>
  <si>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</si>
  <si>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>Услуги по обслуживанию насосных станций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</si>
  <si>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</si>
  <si>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</si>
  <si>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Услуги по перезарядке огнетушителей, доукомплектации пожарных шкафов</t>
  </si>
  <si>
    <t>Страхование гражданской ответственности</t>
  </si>
  <si>
    <t>Праздничные украшения</t>
  </si>
  <si>
    <t>Итого расходы</t>
  </si>
  <si>
    <t>Расходы на услуги связи объектов</t>
  </si>
  <si>
    <t>Услуги экстренного вызова охранных предприятий</t>
  </si>
  <si>
    <t>Услуги на аварийное обслуживание внутренних инженерных сетей</t>
  </si>
  <si>
    <t>Распоряжение Комитета по тарифам СПб № 145-р от 29.11.2021 (с 01.01.2022 по 30.06.2022)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</si>
  <si>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</si>
  <si>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</si>
  <si>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</si>
  <si>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</si>
  <si>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</si>
  <si>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грузопассажирский</t>
  </si>
  <si>
    <t>автостоянка</t>
  </si>
  <si>
    <t>Лифт пассажирский</t>
  </si>
  <si>
    <t>Площадь первых этажей, м2</t>
  </si>
  <si>
    <t>Лифты грузопассажирские - грузоподъемность 1000 кг, этажность 21</t>
  </si>
  <si>
    <t>Базовая ставка, руб./лифт</t>
  </si>
  <si>
    <t>Коф-т</t>
  </si>
  <si>
    <t xml:space="preserve">Кол-во лифтов в доме </t>
  </si>
  <si>
    <t>Этажность</t>
  </si>
  <si>
    <t>Энергетиков 11, к.5</t>
  </si>
  <si>
    <t>Лифты пассажирские - грузоподъемность 630 кг, этажность 21</t>
  </si>
  <si>
    <t>Тех.обслуживание лифтов, включая ежегодное страхование, диагностику, руб.</t>
  </si>
  <si>
    <t>Лифты пассажирские - грузоподъемность 400 кг, этажность 21</t>
  </si>
  <si>
    <t>Итого стоимость обслуживания лифтов, страхование, диагностика, руб.</t>
  </si>
  <si>
    <t>Тариф, руб./м2</t>
  </si>
  <si>
    <t xml:space="preserve">Приложение № 4  к материалам общего собрания собственников.
Дата проведения: с 18.10.2022 по 21.01.2023
«Утверждено»
решением Общего собрания собственников помещений 
в многоквартирном доме, расположенном по адресу
СПб, пр. Энергетиков, дом 11, корпус 2, строение 1
Протокол № _____ от «____» д____________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</si>
</sst>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_);_(* \(#,##0\);_(* &quot;-&quot;_);_(@_)"/>
  </numFmts>
  <fonts count="44" x14ac:knownFonts="1">
    <font>
      <sz val="10"/>
      <color theme="1"/>
      <name val="Arial"/>
    </font>
    <font>
      <sz val="10"/>
      <name val="Arial"/>
    </font>
    <font>
      <sz val="11"/>
      <color theme="1"/>
      <name val="Calibri"/>
      <scheme val="minor"/>
    </font>
    <font>
      <sz val="10"/>
      <name val="Arial Cyr"/>
    </font>
    <font>
      <sz val="11"/>
      <name val="Calibri"/>
    </font>
    <font>
      <sz val="10"/>
      <name val="Helv"/>
    </font>
    <font>
      <sz val="11"/>
      <color indexed="65"/>
      <name val="Calibri"/>
    </font>
    <font>
      <b/>
      <sz val="14"/>
      <name val="Times New Roman"/>
    </font>
    <font>
      <b/>
      <i/>
      <sz val="14"/>
      <name val="Arial"/>
    </font>
    <font>
      <b/>
      <i/>
      <sz val="16"/>
      <name val="Calibri"/>
    </font>
    <font>
      <b/>
      <i/>
      <sz val="16"/>
      <name val="Arial"/>
    </font>
    <font>
      <sz val="14"/>
      <name val="Arial"/>
    </font>
    <font>
      <b/>
      <i/>
      <sz val="10"/>
      <color indexed="65"/>
      <name val="Arial"/>
    </font>
    <font>
      <b/>
      <i/>
      <sz val="10"/>
      <name val="Arial"/>
    </font>
    <font>
      <b/>
      <i/>
      <sz val="12"/>
      <name val="Arial"/>
    </font>
    <font>
      <b/>
      <i/>
      <sz val="12"/>
      <name val="Times New Roman"/>
    </font>
    <font>
      <sz val="11"/>
      <name val="Arial"/>
    </font>
    <font>
      <i/>
      <sz val="11"/>
      <name val="Arial"/>
    </font>
    <font>
      <sz val="11"/>
      <color indexed="2"/>
      <name val="Calibri"/>
    </font>
    <font>
      <b/>
      <i/>
      <sz val="9"/>
      <name val="Arial"/>
    </font>
    <font>
      <sz val="11"/>
      <color indexed="65"/>
      <name val="Arial"/>
    </font>
    <font>
      <sz val="11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sz val="9"/>
      <name val="Calibri"/>
      <scheme val="minor"/>
    </font>
    <font>
      <b/>
      <sz val="9"/>
      <name val="Times New Roman"/>
    </font>
    <font>
      <sz val="9"/>
      <name val="Times New Roman"/>
    </font>
    <font>
      <b/>
      <sz val="9"/>
      <name val="Calibri"/>
      <scheme val="minor"/>
    </font>
    <font>
      <sz val="11"/>
      <name val="Calibri"/>
      <scheme val="minor"/>
    </font>
    <font>
      <sz val="11"/>
      <name val="Times New Roman"/>
    </font>
    <font>
      <sz val="9"/>
      <color theme="1"/>
      <name val="Calibri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sz val="10"/>
      <name val="Times New Roman"/>
    </font>
    <font>
      <b/>
      <sz val="10"/>
      <name val="Times New Roman"/>
    </font>
    <font>
      <sz val="11"/>
      <color indexed="64"/>
      <name val="Calibri"/>
    </font>
    <font>
      <b/>
      <i/>
      <sz val="10"/>
      <color indexed="64"/>
      <name val="Arial"/>
    </font>
    <font>
      <b/>
      <i/>
      <sz val="12"/>
      <color indexed="64"/>
      <name val="Arial"/>
    </font>
    <font>
      <b/>
      <i/>
      <sz val="14"/>
      <color indexed="64"/>
      <name val="Arial"/>
    </font>
    <font>
      <b/>
      <i/>
      <sz val="12"/>
      <color indexed="64"/>
      <name val="Times New Roman"/>
    </font>
    <font>
      <sz val="11"/>
      <color indexed="64"/>
      <name val="Arial"/>
    </font>
    <font>
      <i/>
      <sz val="11"/>
      <color indexed="64"/>
      <name val="Arial"/>
    </font>
    <font>
      <b/>
      <i/>
      <sz val="9"/>
      <color indexed="64"/>
      <name val="Arial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5"/>
        <bgColor indexed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theme="7" tint="0.79998168889431442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164" fontId="3" fillId="0" borderId="0" applyFont="0" applyFill="0" applyBorder="0" applyProtection="0"/>
    <xf numFmtId="164" fontId="3" fillId="0" borderId="0" applyFont="0" applyFill="0" applyBorder="0" applyProtection="0"/>
    <xf numFmtId="164" fontId="3" fillId="0" borderId="0" applyFont="0" applyFill="0" applyBorder="0" applyProtection="0"/>
    <xf numFmtId="164" fontId="4" fillId="0" borderId="0" applyFont="0" applyFill="0" applyBorder="0" applyProtection="0"/>
    <xf numFmtId="164" fontId="4" fillId="0" borderId="0" applyFont="0" applyFill="0" applyBorder="0" applyProtection="0"/>
  </cellStyleXfs>
  <cellXfs count="205">
    <xf numFmtId="0" fontId="0" fillId="0" borderId="0" xfId="0"/>
    <xf numFmtId="0" fontId="4" fillId="0" borderId="0" xfId="15" applyFont="1"/>
    <xf numFmtId="0" fontId="4" fillId="0" borderId="0" xfId="15" applyFont="1" applyAlignment="1">
      <alignment vertical="center"/>
    </xf>
    <xf numFmtId="0" fontId="6" fillId="0" borderId="0" xfId="15" applyFont="1"/>
    <xf numFmtId="0" fontId="4" fillId="0" borderId="0" xfId="15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15" applyFont="1" applyAlignment="1">
      <alignment horizontal="centerContinuous"/>
    </xf>
    <xf numFmtId="0" fontId="7" fillId="0" borderId="0" xfId="15" applyFont="1" applyAlignment="1">
      <alignment horizontal="left"/>
    </xf>
    <xf numFmtId="0" fontId="12" fillId="0" borderId="0" xfId="15" applyFont="1" applyAlignment="1">
      <alignment horizontal="right"/>
    </xf>
    <xf numFmtId="4" fontId="4" fillId="0" borderId="0" xfId="15" applyNumberFormat="1" applyFont="1" applyAlignment="1">
      <alignment vertical="center"/>
    </xf>
    <xf numFmtId="0" fontId="13" fillId="0" borderId="1" xfId="15" applyFont="1" applyBorder="1" applyAlignment="1">
      <alignment horizontal="center" wrapText="1"/>
    </xf>
    <xf numFmtId="0" fontId="14" fillId="0" borderId="1" xfId="15" applyFont="1" applyBorder="1" applyAlignment="1">
      <alignment horizontal="center" vertical="center" wrapText="1"/>
    </xf>
    <xf numFmtId="0" fontId="8" fillId="2" borderId="1" xfId="15" applyFont="1" applyFill="1" applyBorder="1" applyAlignment="1">
      <alignment horizontal="center" vertical="center" wrapText="1"/>
    </xf>
    <xf numFmtId="0" fontId="8" fillId="2" borderId="1" xfId="15" applyFont="1" applyFill="1" applyBorder="1" applyAlignment="1">
      <alignment horizontal="left" vertical="center" wrapText="1"/>
    </xf>
    <xf numFmtId="0" fontId="15" fillId="0" borderId="1" xfId="15" applyFont="1" applyBorder="1" applyAlignment="1">
      <alignment horizontal="center" wrapText="1"/>
    </xf>
    <xf numFmtId="0" fontId="16" fillId="0" borderId="1" xfId="15" applyFont="1" applyBorder="1" applyAlignment="1">
      <alignment vertical="center" wrapText="1"/>
    </xf>
    <xf numFmtId="0" fontId="17" fillId="0" borderId="1" xfId="15" applyFont="1" applyBorder="1" applyAlignment="1">
      <alignment horizontal="center" vertical="center" wrapText="1"/>
    </xf>
    <xf numFmtId="0" fontId="18" fillId="0" borderId="0" xfId="15" applyFont="1"/>
    <xf numFmtId="0" fontId="19" fillId="0" borderId="1" xfId="15" applyFont="1" applyBorder="1" applyAlignment="1">
      <alignment horizontal="center" wrapText="1"/>
    </xf>
    <xf numFmtId="0" fontId="16" fillId="0" borderId="1" xfId="15" applyFont="1" applyBorder="1" applyAlignment="1">
      <alignment horizontal="left" vertical="center" wrapText="1"/>
    </xf>
    <xf numFmtId="2" fontId="17" fillId="0" borderId="1" xfId="15" applyNumberFormat="1" applyFont="1" applyBorder="1" applyAlignment="1">
      <alignment horizontal="center" vertical="center" wrapText="1"/>
    </xf>
    <xf numFmtId="0" fontId="15" fillId="0" borderId="2" xfId="15" applyFont="1" applyBorder="1" applyAlignment="1">
      <alignment horizontal="center" wrapText="1"/>
    </xf>
    <xf numFmtId="0" fontId="20" fillId="0" borderId="0" xfId="15" applyFont="1"/>
    <xf numFmtId="0" fontId="4" fillId="0" borderId="0" xfId="15" applyFont="1" applyAlignment="1">
      <alignment vertical="top" wrapText="1"/>
    </xf>
    <xf numFmtId="4" fontId="8" fillId="2" borderId="1" xfId="15" applyNumberFormat="1" applyFont="1" applyFill="1" applyBorder="1" applyAlignment="1">
      <alignment horizontal="center" vertical="center" wrapText="1"/>
    </xf>
    <xf numFmtId="2" fontId="17" fillId="3" borderId="1" xfId="15" applyNumberFormat="1" applyFont="1" applyFill="1" applyBorder="1" applyAlignment="1">
      <alignment horizontal="center" vertical="center" wrapText="1"/>
    </xf>
    <xf numFmtId="0" fontId="2" fillId="0" borderId="0" xfId="2" applyFont="1"/>
    <xf numFmtId="0" fontId="21" fillId="0" borderId="0" xfId="2" applyFont="1"/>
    <xf numFmtId="0" fontId="22" fillId="0" borderId="0" xfId="2" applyFont="1"/>
    <xf numFmtId="0" fontId="23" fillId="0" borderId="0" xfId="2" applyFont="1" applyAlignment="1">
      <alignment horizontal="center" vertical="center" wrapText="1"/>
    </xf>
    <xf numFmtId="0" fontId="23" fillId="0" borderId="0" xfId="2" applyFont="1"/>
    <xf numFmtId="4" fontId="23" fillId="0" borderId="0" xfId="2" applyNumberFormat="1" applyFont="1" applyAlignment="1">
      <alignment horizontal="left"/>
    </xf>
    <xf numFmtId="4" fontId="23" fillId="0" borderId="0" xfId="2" applyNumberFormat="1" applyFont="1"/>
    <xf numFmtId="4" fontId="22" fillId="0" borderId="0" xfId="2" applyNumberFormat="1" applyFont="1" applyAlignment="1">
      <alignment horizontal="left"/>
    </xf>
    <xf numFmtId="0" fontId="24" fillId="0" borderId="0" xfId="2" applyFont="1"/>
    <xf numFmtId="0" fontId="25" fillId="0" borderId="0" xfId="14" applyFont="1"/>
    <xf numFmtId="0" fontId="26" fillId="0" borderId="3" xfId="14" applyFont="1" applyBorder="1" applyAlignment="1">
      <alignment horizontal="center" vertical="center" wrapText="1"/>
    </xf>
    <xf numFmtId="0" fontId="26" fillId="0" borderId="4" xfId="14" applyFont="1" applyBorder="1" applyAlignment="1">
      <alignment horizontal="center" vertical="center"/>
    </xf>
    <xf numFmtId="3" fontId="26" fillId="0" borderId="4" xfId="14" applyNumberFormat="1" applyFont="1" applyBorder="1" applyAlignment="1">
      <alignment horizontal="center" vertical="center" wrapText="1"/>
    </xf>
    <xf numFmtId="3" fontId="26" fillId="4" borderId="4" xfId="14" applyNumberFormat="1" applyFont="1" applyFill="1" applyBorder="1" applyAlignment="1">
      <alignment horizontal="center" vertical="center" wrapText="1"/>
    </xf>
    <xf numFmtId="3" fontId="26" fillId="0" borderId="5" xfId="14" applyNumberFormat="1" applyFont="1" applyBorder="1" applyAlignment="1">
      <alignment horizontal="center" vertical="center" wrapText="1"/>
    </xf>
    <xf numFmtId="0" fontId="27" fillId="0" borderId="0" xfId="14" applyFont="1"/>
    <xf numFmtId="3" fontId="27" fillId="0" borderId="6" xfId="14" applyNumberFormat="1" applyFont="1" applyBorder="1" applyAlignment="1">
      <alignment horizontal="center"/>
    </xf>
    <xf numFmtId="3" fontId="27" fillId="0" borderId="7" xfId="14" applyNumberFormat="1" applyFont="1" applyBorder="1" applyAlignment="1">
      <alignment horizontal="center"/>
    </xf>
    <xf numFmtId="4" fontId="27" fillId="4" borderId="7" xfId="14" applyNumberFormat="1" applyFont="1" applyFill="1" applyBorder="1" applyAlignment="1">
      <alignment horizontal="center"/>
    </xf>
    <xf numFmtId="4" fontId="27" fillId="0" borderId="7" xfId="14" applyNumberFormat="1" applyFont="1" applyBorder="1" applyAlignment="1">
      <alignment horizontal="center"/>
    </xf>
    <xf numFmtId="4" fontId="27" fillId="0" borderId="8" xfId="14" applyNumberFormat="1" applyFont="1" applyBorder="1" applyAlignment="1">
      <alignment horizontal="center"/>
    </xf>
    <xf numFmtId="0" fontId="25" fillId="0" borderId="0" xfId="14" applyFont="1" applyAlignment="1">
      <alignment vertical="center"/>
    </xf>
    <xf numFmtId="3" fontId="27" fillId="0" borderId="10" xfId="14" applyNumberFormat="1" applyFont="1" applyBorder="1" applyAlignment="1">
      <alignment horizontal="center" vertical="center"/>
    </xf>
    <xf numFmtId="0" fontId="27" fillId="0" borderId="0" xfId="14" applyFont="1" applyAlignment="1">
      <alignment vertical="center"/>
    </xf>
    <xf numFmtId="3" fontId="27" fillId="0" borderId="14" xfId="14" applyNumberFormat="1" applyFont="1" applyBorder="1" applyAlignment="1">
      <alignment horizontal="center" vertical="center"/>
    </xf>
    <xf numFmtId="4" fontId="27" fillId="0" borderId="8" xfId="14" applyNumberFormat="1" applyFont="1" applyBorder="1" applyAlignment="1">
      <alignment horizontal="center" vertical="center"/>
    </xf>
    <xf numFmtId="3" fontId="27" fillId="0" borderId="16" xfId="14" applyNumberFormat="1" applyFont="1" applyBorder="1" applyAlignment="1">
      <alignment horizontal="center" vertical="center" wrapText="1"/>
    </xf>
    <xf numFmtId="3" fontId="27" fillId="0" borderId="16" xfId="14" applyNumberFormat="1" applyFont="1" applyBorder="1" applyAlignment="1">
      <alignment horizontal="center" vertical="center"/>
    </xf>
    <xf numFmtId="3" fontId="27" fillId="0" borderId="6" xfId="14" applyNumberFormat="1" applyFont="1" applyBorder="1" applyAlignment="1">
      <alignment horizontal="center" vertical="center" wrapText="1"/>
    </xf>
    <xf numFmtId="3" fontId="27" fillId="0" borderId="19" xfId="14" applyNumberFormat="1" applyFont="1" applyBorder="1" applyAlignment="1">
      <alignment horizontal="center" vertical="center" wrapText="1"/>
    </xf>
    <xf numFmtId="3" fontId="27" fillId="0" borderId="20" xfId="14" applyNumberFormat="1" applyFont="1" applyBorder="1" applyAlignment="1">
      <alignment horizontal="center" vertical="center"/>
    </xf>
    <xf numFmtId="4" fontId="27" fillId="4" borderId="20" xfId="14" applyNumberFormat="1" applyFont="1" applyFill="1" applyBorder="1" applyAlignment="1">
      <alignment horizontal="center" vertical="center"/>
    </xf>
    <xf numFmtId="4" fontId="27" fillId="0" borderId="20" xfId="14" applyNumberFormat="1" applyFont="1" applyBorder="1" applyAlignment="1">
      <alignment horizontal="center" vertical="center"/>
    </xf>
    <xf numFmtId="4" fontId="27" fillId="0" borderId="21" xfId="14" applyNumberFormat="1" applyFont="1" applyBorder="1" applyAlignment="1">
      <alignment horizontal="center" vertical="center"/>
    </xf>
    <xf numFmtId="0" fontId="28" fillId="0" borderId="0" xfId="14" applyFont="1"/>
    <xf numFmtId="3" fontId="26" fillId="0" borderId="15" xfId="14" applyNumberFormat="1" applyFont="1" applyBorder="1" applyAlignment="1">
      <alignment horizontal="center"/>
    </xf>
    <xf numFmtId="3" fontId="26" fillId="0" borderId="16" xfId="14" applyNumberFormat="1" applyFont="1" applyBorder="1" applyAlignment="1">
      <alignment horizontal="center"/>
    </xf>
    <xf numFmtId="4" fontId="26" fillId="4" borderId="16" xfId="14" applyNumberFormat="1" applyFont="1" applyFill="1" applyBorder="1" applyAlignment="1">
      <alignment horizontal="center"/>
    </xf>
    <xf numFmtId="4" fontId="26" fillId="0" borderId="16" xfId="14" applyNumberFormat="1" applyFont="1" applyBorder="1" applyAlignment="1">
      <alignment horizontal="center"/>
    </xf>
    <xf numFmtId="4" fontId="26" fillId="0" borderId="22" xfId="14" applyNumberFormat="1" applyFont="1" applyBorder="1" applyAlignment="1">
      <alignment horizontal="center"/>
    </xf>
    <xf numFmtId="0" fontId="26" fillId="0" borderId="0" xfId="14" applyFont="1"/>
    <xf numFmtId="0" fontId="29" fillId="0" borderId="0" xfId="2" applyFont="1"/>
    <xf numFmtId="0" fontId="30" fillId="0" borderId="0" xfId="2" applyFont="1"/>
    <xf numFmtId="0" fontId="26" fillId="0" borderId="4" xfId="14" applyFont="1" applyBorder="1" applyAlignment="1">
      <alignment horizontal="center" vertical="center" wrapText="1"/>
    </xf>
    <xf numFmtId="0" fontId="26" fillId="4" borderId="4" xfId="14" applyFont="1" applyFill="1" applyBorder="1" applyAlignment="1">
      <alignment horizontal="center" vertical="center" wrapText="1"/>
    </xf>
    <xf numFmtId="0" fontId="26" fillId="0" borderId="5" xfId="14" applyFont="1" applyBorder="1" applyAlignment="1">
      <alignment horizontal="center" vertical="center" wrapText="1"/>
    </xf>
    <xf numFmtId="3" fontId="27" fillId="0" borderId="9" xfId="14" applyNumberFormat="1" applyFont="1" applyBorder="1" applyAlignment="1">
      <alignment horizontal="center"/>
    </xf>
    <xf numFmtId="3" fontId="27" fillId="0" borderId="10" xfId="14" applyNumberFormat="1" applyFont="1" applyBorder="1" applyAlignment="1">
      <alignment horizontal="center"/>
    </xf>
    <xf numFmtId="3" fontId="27" fillId="0" borderId="23" xfId="14" applyNumberFormat="1" applyFont="1" applyBorder="1" applyAlignment="1">
      <alignment horizontal="center"/>
    </xf>
    <xf numFmtId="2" fontId="27" fillId="4" borderId="10" xfId="14" applyNumberFormat="1" applyFont="1" applyFill="1" applyBorder="1"/>
    <xf numFmtId="0" fontId="27" fillId="4" borderId="10" xfId="14" applyFont="1" applyFill="1" applyBorder="1"/>
    <xf numFmtId="2" fontId="27" fillId="0" borderId="10" xfId="14" applyNumberFormat="1" applyFont="1" applyBorder="1"/>
    <xf numFmtId="2" fontId="27" fillId="0" borderId="23" xfId="14" applyNumberFormat="1" applyFont="1" applyBorder="1"/>
    <xf numFmtId="3" fontId="27" fillId="0" borderId="13" xfId="14" applyNumberFormat="1" applyFont="1" applyBorder="1" applyAlignment="1">
      <alignment vertical="center" wrapText="1"/>
    </xf>
    <xf numFmtId="3" fontId="27" fillId="0" borderId="14" xfId="14" applyNumberFormat="1" applyFont="1" applyBorder="1" applyAlignment="1">
      <alignment horizontal="center"/>
    </xf>
    <xf numFmtId="3" fontId="27" fillId="0" borderId="24" xfId="14" applyNumberFormat="1" applyFont="1" applyBorder="1" applyAlignment="1">
      <alignment horizontal="center" vertical="center"/>
    </xf>
    <xf numFmtId="2" fontId="27" fillId="4" borderId="19" xfId="14" applyNumberFormat="1" applyFont="1" applyFill="1" applyBorder="1" applyAlignment="1">
      <alignment horizontal="center" vertical="center"/>
    </xf>
    <xf numFmtId="0" fontId="27" fillId="4" borderId="20" xfId="14" applyFont="1" applyFill="1" applyBorder="1" applyAlignment="1">
      <alignment horizontal="center" vertical="center"/>
    </xf>
    <xf numFmtId="2" fontId="27" fillId="0" borderId="20" xfId="14" applyNumberFormat="1" applyFont="1" applyBorder="1" applyAlignment="1">
      <alignment horizontal="center" vertical="center"/>
    </xf>
    <xf numFmtId="2" fontId="27" fillId="0" borderId="21" xfId="14" applyNumberFormat="1" applyFont="1" applyBorder="1" applyAlignment="1">
      <alignment horizontal="center" vertical="center"/>
    </xf>
    <xf numFmtId="3" fontId="27" fillId="0" borderId="19" xfId="14" applyNumberFormat="1" applyFont="1" applyBorder="1" applyAlignment="1">
      <alignment vertical="center" wrapText="1"/>
    </xf>
    <xf numFmtId="3" fontId="27" fillId="0" borderId="20" xfId="14" applyNumberFormat="1" applyFont="1" applyBorder="1" applyAlignment="1">
      <alignment horizontal="center"/>
    </xf>
    <xf numFmtId="2" fontId="27" fillId="4" borderId="14" xfId="14" applyNumberFormat="1" applyFont="1" applyFill="1" applyBorder="1" applyAlignment="1">
      <alignment horizontal="center" vertical="center"/>
    </xf>
    <xf numFmtId="3" fontId="27" fillId="0" borderId="15" xfId="14" applyNumberFormat="1" applyFont="1" applyBorder="1" applyAlignment="1">
      <alignment vertical="center" wrapText="1"/>
    </xf>
    <xf numFmtId="3" fontId="27" fillId="0" borderId="16" xfId="14" applyNumberFormat="1" applyFont="1" applyBorder="1" applyAlignment="1">
      <alignment horizontal="center"/>
    </xf>
    <xf numFmtId="3" fontId="27" fillId="0" borderId="22" xfId="14" applyNumberFormat="1" applyFont="1" applyBorder="1" applyAlignment="1">
      <alignment horizontal="center" vertical="center"/>
    </xf>
    <xf numFmtId="0" fontId="27" fillId="4" borderId="16" xfId="14" applyFont="1" applyFill="1" applyBorder="1"/>
    <xf numFmtId="0" fontId="27" fillId="0" borderId="16" xfId="14" applyFont="1" applyBorder="1"/>
    <xf numFmtId="0" fontId="27" fillId="0" borderId="22" xfId="14" applyFont="1" applyBorder="1"/>
    <xf numFmtId="3" fontId="27" fillId="0" borderId="0" xfId="14" applyNumberFormat="1" applyFont="1" applyAlignment="1">
      <alignment vertical="center" wrapText="1"/>
    </xf>
    <xf numFmtId="3" fontId="27" fillId="0" borderId="0" xfId="14" applyNumberFormat="1" applyFont="1" applyAlignment="1">
      <alignment horizontal="center"/>
    </xf>
    <xf numFmtId="3" fontId="27" fillId="0" borderId="0" xfId="14" applyNumberFormat="1" applyFont="1" applyAlignment="1">
      <alignment horizontal="center" vertical="center"/>
    </xf>
    <xf numFmtId="0" fontId="26" fillId="0" borderId="1" xfId="2" applyFont="1" applyBorder="1" applyAlignment="1">
      <alignment horizontal="center" vertical="center" wrapText="1"/>
    </xf>
    <xf numFmtId="0" fontId="25" fillId="0" borderId="0" xfId="2" applyFont="1"/>
    <xf numFmtId="2" fontId="27" fillId="0" borderId="29" xfId="14" applyNumberFormat="1" applyFont="1" applyBorder="1" applyAlignment="1">
      <alignment horizontal="left" vertical="center" wrapText="1"/>
    </xf>
    <xf numFmtId="165" fontId="27" fillId="0" borderId="30" xfId="14" applyNumberFormat="1" applyFont="1" applyBorder="1" applyAlignment="1">
      <alignment horizontal="center" vertical="center" wrapText="1"/>
    </xf>
    <xf numFmtId="0" fontId="27" fillId="0" borderId="0" xfId="2" applyFont="1"/>
    <xf numFmtId="2" fontId="27" fillId="0" borderId="31" xfId="14" applyNumberFormat="1" applyFont="1" applyBorder="1" applyAlignment="1">
      <alignment horizontal="left" vertical="center" wrapText="1"/>
    </xf>
    <xf numFmtId="165" fontId="27" fillId="0" borderId="32" xfId="14" applyNumberFormat="1" applyFont="1" applyBorder="1" applyAlignment="1">
      <alignment horizontal="center" vertical="center" wrapText="1"/>
    </xf>
    <xf numFmtId="0" fontId="31" fillId="0" borderId="0" xfId="2" applyFont="1"/>
    <xf numFmtId="2" fontId="27" fillId="0" borderId="33" xfId="14" applyNumberFormat="1" applyFont="1" applyBorder="1" applyAlignment="1">
      <alignment horizontal="left" vertical="center" wrapText="1"/>
    </xf>
    <xf numFmtId="165" fontId="27" fillId="0" borderId="34" xfId="14" applyNumberFormat="1" applyFont="1" applyBorder="1" applyAlignment="1">
      <alignment horizontal="center" vertical="center" wrapText="1"/>
    </xf>
    <xf numFmtId="2" fontId="26" fillId="0" borderId="26" xfId="14" applyNumberFormat="1" applyFont="1" applyBorder="1" applyAlignment="1">
      <alignment horizontal="left" vertical="center" wrapText="1"/>
    </xf>
    <xf numFmtId="165" fontId="26" fillId="0" borderId="1" xfId="14" applyNumberFormat="1" applyFont="1" applyBorder="1" applyAlignment="1">
      <alignment horizontal="center" vertical="center" wrapText="1"/>
    </xf>
    <xf numFmtId="2" fontId="27" fillId="0" borderId="35" xfId="14" applyNumberFormat="1" applyFont="1" applyBorder="1" applyAlignment="1">
      <alignment horizontal="left" vertical="center" wrapText="1"/>
    </xf>
    <xf numFmtId="165" fontId="27" fillId="0" borderId="27" xfId="14" applyNumberFormat="1" applyFont="1" applyBorder="1" applyAlignment="1">
      <alignment horizontal="center" vertical="center" wrapText="1"/>
    </xf>
    <xf numFmtId="0" fontId="32" fillId="0" borderId="0" xfId="2" applyFont="1"/>
    <xf numFmtId="0" fontId="33" fillId="0" borderId="0" xfId="2" applyFont="1"/>
    <xf numFmtId="4" fontId="32" fillId="0" borderId="0" xfId="2" applyNumberFormat="1" applyFont="1"/>
    <xf numFmtId="0" fontId="32" fillId="0" borderId="0" xfId="2" applyFont="1" applyAlignment="1">
      <alignment horizontal="center"/>
    </xf>
    <xf numFmtId="0" fontId="32" fillId="0" borderId="3" xfId="2" applyFont="1" applyBorder="1"/>
    <xf numFmtId="0" fontId="34" fillId="0" borderId="4" xfId="2" applyFont="1" applyBorder="1" applyAlignment="1">
      <alignment horizontal="center" vertical="center"/>
    </xf>
    <xf numFmtId="0" fontId="32" fillId="0" borderId="4" xfId="2" applyFont="1" applyBorder="1" applyAlignment="1">
      <alignment horizontal="center" vertical="center"/>
    </xf>
    <xf numFmtId="0" fontId="32" fillId="0" borderId="4" xfId="2" applyFont="1" applyBorder="1" applyAlignment="1">
      <alignment horizontal="center" vertical="center" wrapText="1"/>
    </xf>
    <xf numFmtId="0" fontId="32" fillId="0" borderId="5" xfId="2" applyFont="1" applyBorder="1" applyAlignment="1">
      <alignment horizontal="center" vertical="center" wrapText="1"/>
    </xf>
    <xf numFmtId="0" fontId="32" fillId="0" borderId="37" xfId="2" applyFont="1" applyBorder="1"/>
    <xf numFmtId="0" fontId="34" fillId="0" borderId="38" xfId="2" applyFont="1" applyBorder="1"/>
    <xf numFmtId="0" fontId="32" fillId="0" borderId="38" xfId="2" applyFont="1" applyBorder="1"/>
    <xf numFmtId="0" fontId="32" fillId="0" borderId="39" xfId="2" applyFont="1" applyBorder="1"/>
    <xf numFmtId="0" fontId="32" fillId="0" borderId="13" xfId="2" applyFont="1" applyBorder="1"/>
    <xf numFmtId="0" fontId="34" fillId="0" borderId="14" xfId="2" applyFont="1" applyBorder="1"/>
    <xf numFmtId="0" fontId="32" fillId="0" borderId="14" xfId="2" applyFont="1" applyBorder="1"/>
    <xf numFmtId="0" fontId="32" fillId="0" borderId="24" xfId="2" applyFont="1" applyBorder="1"/>
    <xf numFmtId="4" fontId="33" fillId="0" borderId="0" xfId="2" applyNumberFormat="1" applyFont="1"/>
    <xf numFmtId="0" fontId="32" fillId="0" borderId="15" xfId="2" applyFont="1" applyBorder="1"/>
    <xf numFmtId="0" fontId="34" fillId="0" borderId="16" xfId="2" applyFont="1" applyBorder="1"/>
    <xf numFmtId="0" fontId="32" fillId="0" borderId="16" xfId="2" applyFont="1" applyBorder="1"/>
    <xf numFmtId="0" fontId="32" fillId="0" borderId="22" xfId="2" applyFont="1" applyBorder="1"/>
    <xf numFmtId="0" fontId="34" fillId="0" borderId="0" xfId="13" applyFont="1"/>
    <xf numFmtId="2" fontId="35" fillId="0" borderId="0" xfId="13" applyNumberFormat="1" applyFont="1"/>
    <xf numFmtId="2" fontId="34" fillId="0" borderId="0" xfId="13" applyNumberFormat="1" applyFont="1"/>
    <xf numFmtId="0" fontId="34" fillId="0" borderId="23" xfId="13" applyFont="1" applyBorder="1"/>
    <xf numFmtId="0" fontId="34" fillId="0" borderId="24" xfId="13" applyFont="1" applyBorder="1"/>
    <xf numFmtId="4" fontId="34" fillId="0" borderId="0" xfId="13" applyNumberFormat="1" applyFont="1"/>
    <xf numFmtId="0" fontId="34" fillId="0" borderId="0" xfId="13" applyFont="1" applyAlignment="1">
      <alignment horizontal="right"/>
    </xf>
    <xf numFmtId="0" fontId="34" fillId="0" borderId="22" xfId="13" applyFont="1" applyBorder="1"/>
    <xf numFmtId="0" fontId="4" fillId="5" borderId="3" xfId="13" applyFont="1" applyFill="1" applyBorder="1"/>
    <xf numFmtId="0" fontId="34" fillId="5" borderId="4" xfId="13" applyFont="1" applyFill="1" applyBorder="1"/>
    <xf numFmtId="4" fontId="34" fillId="5" borderId="5" xfId="13" applyNumberFormat="1" applyFont="1" applyFill="1" applyBorder="1"/>
    <xf numFmtId="9" fontId="35" fillId="0" borderId="0" xfId="13" applyNumberFormat="1" applyFont="1"/>
    <xf numFmtId="0" fontId="34" fillId="5" borderId="3" xfId="13" applyFont="1" applyFill="1" applyBorder="1"/>
    <xf numFmtId="4" fontId="35" fillId="0" borderId="0" xfId="13" applyNumberFormat="1" applyFont="1"/>
    <xf numFmtId="0" fontId="34" fillId="0" borderId="0" xfId="7" applyFont="1"/>
    <xf numFmtId="0" fontId="35" fillId="0" borderId="0" xfId="7" applyFont="1"/>
    <xf numFmtId="0" fontId="34" fillId="0" borderId="0" xfId="7" applyFont="1" applyAlignment="1">
      <alignment horizontal="center"/>
    </xf>
    <xf numFmtId="0" fontId="34" fillId="0" borderId="0" xfId="5" applyFont="1"/>
    <xf numFmtId="0" fontId="35" fillId="0" borderId="0" xfId="13" applyFont="1"/>
    <xf numFmtId="3" fontId="27" fillId="0" borderId="7" xfId="14" applyNumberFormat="1" applyFont="1" applyBorder="1" applyAlignment="1">
      <alignment horizontal="center" vertical="center"/>
    </xf>
    <xf numFmtId="0" fontId="26" fillId="0" borderId="26" xfId="2" applyFont="1" applyBorder="1" applyAlignment="1">
      <alignment horizontal="center" vertical="center"/>
    </xf>
    <xf numFmtId="4" fontId="27" fillId="0" borderId="7" xfId="14" applyNumberFormat="1" applyFont="1" applyBorder="1" applyAlignment="1">
      <alignment horizontal="center" vertical="center"/>
    </xf>
    <xf numFmtId="4" fontId="27" fillId="4" borderId="7" xfId="14" applyNumberFormat="1" applyFont="1" applyFill="1" applyBorder="1" applyAlignment="1">
      <alignment horizontal="center" vertical="center"/>
    </xf>
    <xf numFmtId="0" fontId="8" fillId="0" borderId="0" xfId="15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center"/>
    </xf>
    <xf numFmtId="0" fontId="10" fillId="0" borderId="0" xfId="15" applyFont="1" applyAlignment="1">
      <alignment horizontal="center"/>
    </xf>
    <xf numFmtId="4" fontId="27" fillId="0" borderId="12" xfId="14" applyNumberFormat="1" applyFont="1" applyBorder="1" applyAlignment="1">
      <alignment horizontal="center" vertical="center"/>
    </xf>
    <xf numFmtId="4" fontId="27" fillId="0" borderId="8" xfId="14" applyNumberFormat="1" applyFont="1" applyBorder="1" applyAlignment="1">
      <alignment horizontal="center" vertical="center"/>
    </xf>
    <xf numFmtId="4" fontId="27" fillId="0" borderId="18" xfId="14" applyNumberFormat="1" applyFont="1" applyBorder="1" applyAlignment="1">
      <alignment horizontal="center" vertical="center"/>
    </xf>
    <xf numFmtId="3" fontId="27" fillId="0" borderId="11" xfId="14" applyNumberFormat="1" applyFont="1" applyBorder="1" applyAlignment="1">
      <alignment horizontal="center" vertical="center"/>
    </xf>
    <xf numFmtId="3" fontId="27" fillId="0" borderId="7" xfId="14" applyNumberFormat="1" applyFont="1" applyBorder="1" applyAlignment="1">
      <alignment horizontal="center" vertical="center"/>
    </xf>
    <xf numFmtId="3" fontId="27" fillId="0" borderId="17" xfId="14" applyNumberFormat="1" applyFont="1" applyBorder="1" applyAlignment="1">
      <alignment horizontal="center" vertical="center"/>
    </xf>
    <xf numFmtId="0" fontId="26" fillId="0" borderId="25" xfId="2" applyFont="1" applyBorder="1" applyAlignment="1">
      <alignment horizontal="center" vertical="center" wrapText="1"/>
    </xf>
    <xf numFmtId="0" fontId="26" fillId="0" borderId="27" xfId="2" applyFont="1" applyBorder="1" applyAlignment="1">
      <alignment horizontal="center" vertical="center" wrapText="1"/>
    </xf>
    <xf numFmtId="0" fontId="26" fillId="0" borderId="36" xfId="2" applyFont="1" applyBorder="1" applyAlignment="1">
      <alignment horizontal="center" vertical="center" wrapText="1"/>
    </xf>
    <xf numFmtId="0" fontId="26" fillId="0" borderId="26" xfId="2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3" fontId="27" fillId="0" borderId="9" xfId="14" applyNumberFormat="1" applyFont="1" applyBorder="1" applyAlignment="1">
      <alignment horizontal="center" vertical="center" wrapText="1"/>
    </xf>
    <xf numFmtId="3" fontId="27" fillId="0" borderId="13" xfId="14" applyNumberFormat="1" applyFont="1" applyBorder="1" applyAlignment="1">
      <alignment horizontal="center" vertical="center" wrapText="1"/>
    </xf>
    <xf numFmtId="3" fontId="27" fillId="0" borderId="15" xfId="14" applyNumberFormat="1" applyFont="1" applyBorder="1" applyAlignment="1">
      <alignment horizontal="center" vertical="center" wrapText="1"/>
    </xf>
    <xf numFmtId="4" fontId="27" fillId="0" borderId="11" xfId="14" applyNumberFormat="1" applyFont="1" applyBorder="1" applyAlignment="1">
      <alignment horizontal="center" vertical="center"/>
    </xf>
    <xf numFmtId="4" fontId="27" fillId="0" borderId="7" xfId="14" applyNumberFormat="1" applyFont="1" applyBorder="1" applyAlignment="1">
      <alignment horizontal="center" vertical="center"/>
    </xf>
    <xf numFmtId="4" fontId="27" fillId="0" borderId="17" xfId="14" applyNumberFormat="1" applyFont="1" applyBorder="1" applyAlignment="1">
      <alignment horizontal="center" vertical="center"/>
    </xf>
    <xf numFmtId="4" fontId="27" fillId="4" borderId="11" xfId="14" applyNumberFormat="1" applyFont="1" applyFill="1" applyBorder="1" applyAlignment="1">
      <alignment horizontal="center" vertical="center"/>
    </xf>
    <xf numFmtId="4" fontId="27" fillId="4" borderId="7" xfId="14" applyNumberFormat="1" applyFont="1" applyFill="1" applyBorder="1" applyAlignment="1">
      <alignment horizontal="center" vertical="center"/>
    </xf>
    <xf numFmtId="4" fontId="27" fillId="4" borderId="17" xfId="14" applyNumberFormat="1" applyFont="1" applyFill="1" applyBorder="1" applyAlignment="1">
      <alignment horizontal="center" vertical="center"/>
    </xf>
    <xf numFmtId="0" fontId="34" fillId="0" borderId="9" xfId="13" applyFont="1" applyBorder="1" applyAlignment="1">
      <alignment horizontal="left" wrapText="1"/>
    </xf>
    <xf numFmtId="0" fontId="34" fillId="0" borderId="10" xfId="13" applyFont="1" applyBorder="1" applyAlignment="1">
      <alignment horizontal="left" wrapText="1"/>
    </xf>
    <xf numFmtId="0" fontId="34" fillId="0" borderId="13" xfId="13" applyFont="1" applyBorder="1" applyAlignment="1">
      <alignment horizontal="left" wrapText="1"/>
    </xf>
    <xf numFmtId="0" fontId="34" fillId="0" borderId="14" xfId="13" applyFont="1" applyBorder="1" applyAlignment="1">
      <alignment horizontal="left" wrapText="1"/>
    </xf>
    <xf numFmtId="0" fontId="34" fillId="0" borderId="15" xfId="13" applyFont="1" applyBorder="1" applyAlignment="1">
      <alignment horizontal="left" wrapText="1"/>
    </xf>
    <xf numFmtId="0" fontId="34" fillId="0" borderId="16" xfId="13" applyFont="1" applyBorder="1" applyAlignment="1">
      <alignment horizontal="left" wrapText="1"/>
    </xf>
    <xf numFmtId="0" fontId="37" fillId="0" borderId="1" xfId="15" applyFont="1" applyBorder="1" applyAlignment="1">
      <alignment horizontal="center" wrapText="1"/>
    </xf>
    <xf numFmtId="0" fontId="38" fillId="0" borderId="1" xfId="15" applyFont="1" applyBorder="1" applyAlignment="1">
      <alignment horizontal="center" vertical="center" wrapText="1"/>
    </xf>
    <xf numFmtId="0" fontId="39" fillId="2" borderId="1" xfId="15" applyFont="1" applyFill="1" applyBorder="1" applyAlignment="1">
      <alignment horizontal="center" vertical="center" wrapText="1"/>
    </xf>
    <xf numFmtId="0" fontId="39" fillId="2" borderId="1" xfId="15" applyFont="1" applyFill="1" applyBorder="1" applyAlignment="1">
      <alignment horizontal="left" vertical="center" wrapText="1"/>
    </xf>
    <xf numFmtId="4" fontId="39" fillId="2" borderId="1" xfId="15" applyNumberFormat="1" applyFont="1" applyFill="1" applyBorder="1" applyAlignment="1">
      <alignment horizontal="center" vertical="center" wrapText="1"/>
    </xf>
    <xf numFmtId="0" fontId="40" fillId="0" borderId="1" xfId="15" applyFont="1" applyBorder="1" applyAlignment="1">
      <alignment horizontal="center" wrapText="1"/>
    </xf>
    <xf numFmtId="0" fontId="41" fillId="0" borderId="1" xfId="15" applyFont="1" applyBorder="1" applyAlignment="1">
      <alignment vertical="center" wrapText="1"/>
    </xf>
    <xf numFmtId="0" fontId="42" fillId="0" borderId="1" xfId="15" applyFont="1" applyBorder="1" applyAlignment="1">
      <alignment horizontal="center" vertical="center" wrapText="1"/>
    </xf>
    <xf numFmtId="2" fontId="42" fillId="3" borderId="1" xfId="15" applyNumberFormat="1" applyFont="1" applyFill="1" applyBorder="1" applyAlignment="1">
      <alignment horizontal="center" vertical="center" wrapText="1"/>
    </xf>
    <xf numFmtId="0" fontId="43" fillId="0" borderId="1" xfId="15" applyFont="1" applyBorder="1" applyAlignment="1">
      <alignment horizontal="center" wrapText="1"/>
    </xf>
    <xf numFmtId="0" fontId="41" fillId="0" borderId="1" xfId="15" applyFont="1" applyBorder="1" applyAlignment="1">
      <alignment horizontal="left" vertical="center" wrapText="1"/>
    </xf>
    <xf numFmtId="2" fontId="42" fillId="0" borderId="1" xfId="15" applyNumberFormat="1" applyFont="1" applyBorder="1" applyAlignment="1">
      <alignment horizontal="center" vertical="center" wrapText="1"/>
    </xf>
    <xf numFmtId="0" fontId="36" fillId="0" borderId="0" xfId="15" applyFont="1"/>
    <xf numFmtId="0" fontId="36" fillId="0" borderId="0" xfId="15" applyFont="1" applyAlignment="1">
      <alignment vertical="center"/>
    </xf>
    <xf numFmtId="0" fontId="40" fillId="0" borderId="2" xfId="15" applyFont="1" applyBorder="1" applyAlignment="1">
      <alignment horizontal="center" wrapText="1"/>
    </xf>
  </cellXfs>
  <cellStyles count="22">
    <cellStyle name="Normal_Sheet1" xfId="1"/>
    <cellStyle name="Обычный" xfId="0" builtinId="0"/>
    <cellStyle name="Обычный 11 2" xfId="2"/>
    <cellStyle name="Обычный 2" xfId="3"/>
    <cellStyle name="Обычный 2 2" xfId="4"/>
    <cellStyle name="Обычный 2 2 3 2" xfId="5"/>
    <cellStyle name="Обычный 3" xfId="6"/>
    <cellStyle name="Обычный 3 3" xfId="7"/>
    <cellStyle name="Обычный 4" xfId="8"/>
    <cellStyle name="Обычный 5" xfId="9"/>
    <cellStyle name="Обычный 83" xfId="10"/>
    <cellStyle name="Обычный 90 2" xfId="11"/>
    <cellStyle name="Обычный 90 2 2" xfId="12"/>
    <cellStyle name="Обычный_5_А_2007_ЮЖНОЕ_N_ДР_АКТЫ" xfId="13"/>
    <cellStyle name="Обычный_бюджет 2008 (11.02.08) на утверждение 2" xfId="14"/>
    <cellStyle name="Обычный_тарифы город=факт" xfId="15"/>
    <cellStyle name="Стиль 1" xfId="16"/>
    <cellStyle name="Финансовый 2" xfId="17"/>
    <cellStyle name="Финансовый 3" xfId="18"/>
    <cellStyle name="Финансовый 4" xfId="19"/>
    <cellStyle name="Финансовый 4 2" xfId="20"/>
    <cellStyle name="Финансовый 5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28"/>
  <sheetViews>
    <sheetView tabSelected="1" zoomScale="60" workbookViewId="0">
      <selection activeCell="G11" sqref="G11"/>
    </sheetView>
  </sheetViews>
  <sheetFormatPr defaultColWidth="4.7109375" defaultRowHeight="15" x14ac:dyDescent="0.25"/>
  <cols>
    <col min="1" max="1" width="6.5703125" style="1" customWidth="1"/>
    <col min="2" max="2" width="77.7109375" style="1" customWidth="1"/>
    <col min="3" max="3" width="17.7109375" style="1" customWidth="1"/>
    <col min="4" max="4" width="23.28515625" style="2" customWidth="1"/>
    <col min="5" max="5" width="23.28515625" style="1" customWidth="1"/>
    <col min="6" max="7" width="23.28515625" style="3" customWidth="1"/>
    <col min="8" max="8" width="10.42578125" style="3" customWidth="1"/>
    <col min="9" max="248" width="10.28515625" style="1" customWidth="1"/>
    <col min="249" max="16384" width="4.7109375" style="1"/>
  </cols>
  <sheetData>
    <row r="1" spans="1:248" ht="118.15" customHeight="1" x14ac:dyDescent="0.25">
      <c r="C1" s="4"/>
      <c r="D1" s="5"/>
      <c r="E1" s="161" t="s">
        <v>105</v>
      </c>
      <c r="F1" s="161"/>
      <c r="G1" s="161"/>
    </row>
    <row r="2" spans="1:248" s="3" customFormat="1" ht="18.75" x14ac:dyDescent="0.3">
      <c r="A2" s="7"/>
      <c r="F2" s="8"/>
    </row>
    <row r="3" spans="1:248" s="3" customFormat="1" ht="18.75" x14ac:dyDescent="0.3">
      <c r="A3" s="7"/>
      <c r="B3" s="158" t="s">
        <v>0</v>
      </c>
      <c r="C3" s="158"/>
      <c r="D3" s="158"/>
      <c r="E3" s="158"/>
      <c r="F3" s="158"/>
    </row>
    <row r="4" spans="1:248" s="3" customFormat="1" ht="21" x14ac:dyDescent="0.25">
      <c r="A4" s="7"/>
      <c r="B4" s="162" t="s">
        <v>1</v>
      </c>
      <c r="C4" s="162"/>
      <c r="D4" s="162"/>
      <c r="E4" s="162"/>
      <c r="F4" s="162"/>
    </row>
    <row r="5" spans="1:248" s="3" customFormat="1" ht="20.25" x14ac:dyDescent="0.3">
      <c r="A5" s="7"/>
      <c r="B5" s="163" t="s">
        <v>2</v>
      </c>
      <c r="C5" s="163"/>
      <c r="D5" s="163"/>
      <c r="E5" s="163"/>
      <c r="F5" s="163"/>
    </row>
    <row r="6" spans="1:248" s="3" customFormat="1" ht="20.25" x14ac:dyDescent="0.3">
      <c r="A6" s="7"/>
      <c r="B6" s="163" t="s">
        <v>3</v>
      </c>
      <c r="C6" s="163"/>
      <c r="D6" s="163"/>
      <c r="E6" s="163"/>
      <c r="F6" s="163"/>
    </row>
    <row r="7" spans="1:248" s="3" customFormat="1" ht="26.1" customHeight="1" x14ac:dyDescent="0.3">
      <c r="A7" s="7"/>
      <c r="B7" s="158" t="s">
        <v>4</v>
      </c>
      <c r="C7" s="159"/>
      <c r="D7" s="159"/>
      <c r="E7" s="160"/>
      <c r="F7" s="160"/>
    </row>
    <row r="8" spans="1:248" s="3" customFormat="1" x14ac:dyDescent="0.25">
      <c r="A8" s="1"/>
      <c r="B8" s="9" t="s">
        <v>5</v>
      </c>
      <c r="C8" s="3">
        <v>37415.199999999997</v>
      </c>
      <c r="D8" s="10"/>
      <c r="E8" s="1"/>
    </row>
    <row r="9" spans="1:248" s="3" customFormat="1" ht="49.5" customHeight="1" x14ac:dyDescent="0.25">
      <c r="A9" s="190"/>
      <c r="B9" s="191" t="s">
        <v>6</v>
      </c>
      <c r="C9" s="191" t="s">
        <v>7</v>
      </c>
      <c r="D9" s="191" t="s">
        <v>8</v>
      </c>
      <c r="E9" s="191" t="s">
        <v>9</v>
      </c>
      <c r="F9" s="191" t="s">
        <v>10</v>
      </c>
      <c r="G9" s="191" t="s">
        <v>11</v>
      </c>
    </row>
    <row r="10" spans="1:248" s="3" customFormat="1" ht="35.65" customHeight="1" x14ac:dyDescent="0.25">
      <c r="A10" s="192" t="s">
        <v>12</v>
      </c>
      <c r="B10" s="193" t="s">
        <v>13</v>
      </c>
      <c r="C10" s="192"/>
      <c r="D10" s="194">
        <f>SUM(D11:D24)</f>
        <v>30.35</v>
      </c>
      <c r="E10" s="194">
        <f>SUM(E11:E24)</f>
        <v>40.589999999999996</v>
      </c>
      <c r="F10" s="194">
        <f>E10-D10</f>
        <v>10.239999999999995</v>
      </c>
      <c r="G10" s="194">
        <v>33.729999999999997</v>
      </c>
    </row>
    <row r="11" spans="1:248" s="3" customFormat="1" ht="45.75" customHeight="1" x14ac:dyDescent="0.25">
      <c r="A11" s="195"/>
      <c r="B11" s="196" t="s">
        <v>14</v>
      </c>
      <c r="C11" s="197" t="s">
        <v>15</v>
      </c>
      <c r="D11" s="198">
        <v>5.72</v>
      </c>
      <c r="E11" s="198">
        <v>7.89</v>
      </c>
      <c r="F11" s="198">
        <f t="shared" ref="F11:F28" si="0">E11-D11</f>
        <v>2.17</v>
      </c>
      <c r="G11" s="198">
        <v>37.9</v>
      </c>
      <c r="I11" s="18"/>
    </row>
    <row r="12" spans="1:248" s="3" customFormat="1" ht="40.15" customHeight="1" x14ac:dyDescent="0.25">
      <c r="A12" s="199"/>
      <c r="B12" s="196" t="s">
        <v>16</v>
      </c>
      <c r="C12" s="197" t="s">
        <v>15</v>
      </c>
      <c r="D12" s="198">
        <v>5</v>
      </c>
      <c r="E12" s="198">
        <v>6.33</v>
      </c>
      <c r="F12" s="198">
        <f t="shared" si="0"/>
        <v>1.33</v>
      </c>
      <c r="G12" s="198">
        <f t="shared" ref="G11:G28" si="1">E12/D12*100-100</f>
        <v>26.599999999999994</v>
      </c>
      <c r="I12" s="1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s="3" customFormat="1" ht="46.5" customHeight="1" x14ac:dyDescent="0.25">
      <c r="A13" s="195"/>
      <c r="B13" s="196" t="s">
        <v>17</v>
      </c>
      <c r="C13" s="197" t="s">
        <v>15</v>
      </c>
      <c r="D13" s="26">
        <v>3.99</v>
      </c>
      <c r="E13" s="26">
        <v>5.52</v>
      </c>
      <c r="F13" s="26">
        <f t="shared" si="0"/>
        <v>1.5299999999999994</v>
      </c>
      <c r="G13" s="26">
        <v>38.369999999999997</v>
      </c>
      <c r="I13" s="1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s="3" customFormat="1" ht="43.9" customHeight="1" x14ac:dyDescent="0.25">
      <c r="A14" s="195"/>
      <c r="B14" s="196" t="s">
        <v>18</v>
      </c>
      <c r="C14" s="197" t="s">
        <v>15</v>
      </c>
      <c r="D14" s="198">
        <v>1.96</v>
      </c>
      <c r="E14" s="198">
        <v>3.46</v>
      </c>
      <c r="F14" s="198">
        <f t="shared" si="0"/>
        <v>1.5</v>
      </c>
      <c r="G14" s="198">
        <v>76.33</v>
      </c>
      <c r="I14" s="1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s="3" customFormat="1" ht="43.9" customHeight="1" x14ac:dyDescent="0.25">
      <c r="A15" s="195"/>
      <c r="B15" s="200" t="s">
        <v>19</v>
      </c>
      <c r="C15" s="197" t="s">
        <v>15</v>
      </c>
      <c r="D15" s="201">
        <v>0.42</v>
      </c>
      <c r="E15" s="201">
        <v>0.42</v>
      </c>
      <c r="F15" s="201">
        <f t="shared" si="0"/>
        <v>0</v>
      </c>
      <c r="G15" s="201">
        <f t="shared" si="1"/>
        <v>0</v>
      </c>
      <c r="I15" s="1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s="3" customFormat="1" ht="42" customHeight="1" x14ac:dyDescent="0.25">
      <c r="A16" s="195"/>
      <c r="B16" s="200" t="s">
        <v>20</v>
      </c>
      <c r="C16" s="197" t="s">
        <v>15</v>
      </c>
      <c r="D16" s="201">
        <v>0.34</v>
      </c>
      <c r="E16" s="201">
        <v>0.34</v>
      </c>
      <c r="F16" s="201">
        <f t="shared" si="0"/>
        <v>0</v>
      </c>
      <c r="G16" s="201">
        <f t="shared" si="1"/>
        <v>0</v>
      </c>
      <c r="I16" s="1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3" customFormat="1" ht="40.9" customHeight="1" x14ac:dyDescent="0.25">
      <c r="A17" s="195"/>
      <c r="B17" s="196" t="s">
        <v>21</v>
      </c>
      <c r="C17" s="197" t="s">
        <v>15</v>
      </c>
      <c r="D17" s="201">
        <v>0.44</v>
      </c>
      <c r="E17" s="201">
        <v>0.44</v>
      </c>
      <c r="F17" s="201">
        <f t="shared" si="0"/>
        <v>0</v>
      </c>
      <c r="G17" s="201">
        <f t="shared" si="1"/>
        <v>0</v>
      </c>
      <c r="I17" s="18"/>
    </row>
    <row r="18" spans="1:248" s="3" customFormat="1" ht="44.65" customHeight="1" x14ac:dyDescent="0.25">
      <c r="A18" s="195"/>
      <c r="B18" s="196" t="s">
        <v>22</v>
      </c>
      <c r="C18" s="197" t="s">
        <v>15</v>
      </c>
      <c r="D18" s="201">
        <v>7.0000000000000007E-2</v>
      </c>
      <c r="E18" s="201">
        <v>7.0000000000000007E-2</v>
      </c>
      <c r="F18" s="201">
        <f t="shared" si="0"/>
        <v>0</v>
      </c>
      <c r="G18" s="201">
        <f t="shared" si="1"/>
        <v>0</v>
      </c>
      <c r="I18" s="1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s="3" customFormat="1" ht="44.45" customHeight="1" x14ac:dyDescent="0.25">
      <c r="A19" s="195"/>
      <c r="B19" s="196" t="s">
        <v>23</v>
      </c>
      <c r="C19" s="197" t="s">
        <v>15</v>
      </c>
      <c r="D19" s="201">
        <v>0.54</v>
      </c>
      <c r="E19" s="201">
        <v>0.54</v>
      </c>
      <c r="F19" s="201">
        <f t="shared" si="0"/>
        <v>0</v>
      </c>
      <c r="G19" s="201">
        <f t="shared" si="1"/>
        <v>0</v>
      </c>
      <c r="I19" s="1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s="3" customFormat="1" ht="44.45" customHeight="1" x14ac:dyDescent="0.25">
      <c r="A20" s="195"/>
      <c r="B20" s="196" t="s">
        <v>24</v>
      </c>
      <c r="C20" s="197" t="s">
        <v>15</v>
      </c>
      <c r="D20" s="201">
        <v>0.06</v>
      </c>
      <c r="E20" s="201">
        <v>0.06</v>
      </c>
      <c r="F20" s="201">
        <f t="shared" si="0"/>
        <v>0</v>
      </c>
      <c r="G20" s="201">
        <f t="shared" si="1"/>
        <v>0</v>
      </c>
      <c r="I20" s="1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s="3" customFormat="1" ht="45" customHeight="1" x14ac:dyDescent="0.25">
      <c r="A21" s="195"/>
      <c r="B21" s="200" t="s">
        <v>25</v>
      </c>
      <c r="C21" s="197" t="s">
        <v>15</v>
      </c>
      <c r="D21" s="198">
        <v>1.67</v>
      </c>
      <c r="E21" s="198">
        <v>2.4500000000000002</v>
      </c>
      <c r="F21" s="198">
        <f t="shared" si="0"/>
        <v>0.78000000000000025</v>
      </c>
      <c r="G21" s="198">
        <v>46.64</v>
      </c>
      <c r="I21" s="1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s="3" customFormat="1" ht="42.6" customHeight="1" x14ac:dyDescent="0.25">
      <c r="A22" s="195"/>
      <c r="B22" s="20" t="s">
        <v>26</v>
      </c>
      <c r="C22" s="197" t="s">
        <v>15</v>
      </c>
      <c r="D22" s="198">
        <v>5.5</v>
      </c>
      <c r="E22" s="198">
        <f>6.5+0.06</f>
        <v>6.56</v>
      </c>
      <c r="F22" s="198">
        <f t="shared" si="0"/>
        <v>1.0599999999999996</v>
      </c>
      <c r="G22" s="198">
        <f t="shared" si="1"/>
        <v>19.272727272727266</v>
      </c>
      <c r="I22" s="1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3" customFormat="1" ht="45.4" customHeight="1" x14ac:dyDescent="0.25">
      <c r="A23" s="195"/>
      <c r="B23" s="196" t="s">
        <v>27</v>
      </c>
      <c r="C23" s="197" t="s">
        <v>15</v>
      </c>
      <c r="D23" s="198">
        <v>3.92</v>
      </c>
      <c r="E23" s="198">
        <v>5.79</v>
      </c>
      <c r="F23" s="198">
        <f t="shared" si="0"/>
        <v>1.87</v>
      </c>
      <c r="G23" s="198">
        <v>47.75</v>
      </c>
      <c r="I23" s="1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s="3" customFormat="1" ht="45.4" customHeight="1" x14ac:dyDescent="0.25">
      <c r="A24" s="195"/>
      <c r="B24" s="20" t="s">
        <v>28</v>
      </c>
      <c r="C24" s="197" t="s">
        <v>15</v>
      </c>
      <c r="D24" s="201">
        <v>0.72</v>
      </c>
      <c r="E24" s="201">
        <v>0.72</v>
      </c>
      <c r="F24" s="201">
        <f t="shared" si="0"/>
        <v>0</v>
      </c>
      <c r="G24" s="201">
        <f t="shared" si="1"/>
        <v>0</v>
      </c>
      <c r="I24" s="1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x14ac:dyDescent="0.25">
      <c r="A25" s="202"/>
      <c r="B25" s="202"/>
      <c r="C25" s="202"/>
      <c r="D25" s="203"/>
      <c r="E25" s="203"/>
      <c r="F25" s="203"/>
      <c r="G25" s="203"/>
    </row>
    <row r="26" spans="1:248" s="3" customFormat="1" ht="45.4" customHeight="1" x14ac:dyDescent="0.25">
      <c r="A26" s="204"/>
      <c r="B26" s="196" t="s">
        <v>29</v>
      </c>
      <c r="C26" s="197" t="s">
        <v>30</v>
      </c>
      <c r="D26" s="201">
        <v>4.125</v>
      </c>
      <c r="E26" s="201">
        <v>4.125</v>
      </c>
      <c r="F26" s="201">
        <f t="shared" si="0"/>
        <v>0</v>
      </c>
      <c r="G26" s="201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3" customFormat="1" ht="45.4" customHeight="1" x14ac:dyDescent="0.25">
      <c r="A27" s="204"/>
      <c r="B27" s="200" t="s">
        <v>31</v>
      </c>
      <c r="C27" s="197" t="s">
        <v>32</v>
      </c>
      <c r="D27" s="198">
        <v>140</v>
      </c>
      <c r="E27" s="198">
        <v>159</v>
      </c>
      <c r="F27" s="198">
        <f t="shared" si="0"/>
        <v>19</v>
      </c>
      <c r="G27" s="198">
        <f t="shared" si="1"/>
        <v>13.571428571428569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s="3" customFormat="1" ht="45.4" customHeight="1" x14ac:dyDescent="0.25">
      <c r="A28" s="204"/>
      <c r="B28" s="200" t="s">
        <v>33</v>
      </c>
      <c r="C28" s="197" t="s">
        <v>34</v>
      </c>
      <c r="D28" s="201">
        <v>189</v>
      </c>
      <c r="E28" s="201">
        <v>189</v>
      </c>
      <c r="F28" s="201">
        <f t="shared" si="0"/>
        <v>0</v>
      </c>
      <c r="G28" s="201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</sheetData>
  <mergeCells count="6">
    <mergeCell ref="B7:F7"/>
    <mergeCell ref="E1:G1"/>
    <mergeCell ref="B3:F3"/>
    <mergeCell ref="B4:F4"/>
    <mergeCell ref="B5:F5"/>
    <mergeCell ref="B6:F6"/>
  </mergeCells>
  <pageMargins left="0.59055118110236249" right="0" top="0" bottom="0" header="0" footer="0"/>
  <pageSetup paperSize="9" scale="50" firstPageNumber="214748364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23"/>
  <sheetViews>
    <sheetView topLeftCell="A4" zoomScale="80" workbookViewId="0">
      <selection activeCell="F10" sqref="F10"/>
    </sheetView>
  </sheetViews>
  <sheetFormatPr defaultColWidth="4.7109375" defaultRowHeight="15" x14ac:dyDescent="0.25"/>
  <cols>
    <col min="1" max="1" width="4.7109375" style="1" customWidth="1"/>
    <col min="2" max="2" width="77.85546875" style="1" customWidth="1"/>
    <col min="3" max="3" width="18.28515625" style="1" customWidth="1"/>
    <col min="4" max="4" width="19.7109375" style="2" customWidth="1"/>
    <col min="5" max="5" width="19.7109375" style="1" customWidth="1"/>
    <col min="6" max="6" width="19.7109375" style="23" customWidth="1"/>
    <col min="7" max="7" width="19.7109375" style="3" customWidth="1"/>
    <col min="8" max="8" width="16.140625" style="3" customWidth="1"/>
    <col min="9" max="248" width="10.28515625" style="1" customWidth="1"/>
    <col min="249" max="16384" width="4.7109375" style="1"/>
  </cols>
  <sheetData>
    <row r="1" spans="1:248" ht="121.15" customHeight="1" x14ac:dyDescent="0.25">
      <c r="C1" s="24"/>
      <c r="D1" s="6"/>
      <c r="E1" s="161" t="s">
        <v>105</v>
      </c>
      <c r="F1" s="161"/>
      <c r="G1" s="161"/>
    </row>
    <row r="3" spans="1:248" s="3" customFormat="1" ht="18.75" x14ac:dyDescent="0.3">
      <c r="A3" s="7"/>
      <c r="B3" s="158" t="s">
        <v>0</v>
      </c>
      <c r="C3" s="158"/>
      <c r="D3" s="158"/>
      <c r="E3" s="158"/>
      <c r="F3" s="158"/>
    </row>
    <row r="4" spans="1:248" s="3" customFormat="1" ht="21" x14ac:dyDescent="0.25">
      <c r="A4" s="7"/>
      <c r="B4" s="162" t="s">
        <v>1</v>
      </c>
      <c r="C4" s="162"/>
      <c r="D4" s="162"/>
      <c r="E4" s="162"/>
      <c r="F4" s="162"/>
    </row>
    <row r="5" spans="1:248" s="3" customFormat="1" ht="21" customHeight="1" x14ac:dyDescent="0.3">
      <c r="A5" s="7"/>
      <c r="B5" s="163" t="s">
        <v>2</v>
      </c>
      <c r="C5" s="163"/>
      <c r="D5" s="163"/>
      <c r="E5" s="163"/>
      <c r="F5" s="163"/>
    </row>
    <row r="6" spans="1:248" s="3" customFormat="1" ht="21" customHeight="1" x14ac:dyDescent="0.3">
      <c r="A6" s="7"/>
      <c r="B6" s="163" t="s">
        <v>35</v>
      </c>
      <c r="C6" s="163"/>
      <c r="D6" s="163"/>
      <c r="E6" s="163"/>
      <c r="F6" s="163"/>
    </row>
    <row r="7" spans="1:248" s="3" customFormat="1" ht="26.1" customHeight="1" x14ac:dyDescent="0.3">
      <c r="A7" s="7"/>
      <c r="B7" s="158" t="s">
        <v>36</v>
      </c>
      <c r="C7" s="159"/>
      <c r="D7" s="159"/>
      <c r="E7" s="160"/>
      <c r="F7" s="160"/>
    </row>
    <row r="8" spans="1:248" s="3" customFormat="1" x14ac:dyDescent="0.25">
      <c r="A8" s="1"/>
      <c r="B8" s="9" t="s">
        <v>5</v>
      </c>
      <c r="C8" s="3">
        <v>37415.199999999997</v>
      </c>
      <c r="D8" s="10"/>
      <c r="E8" s="1"/>
      <c r="F8" s="23"/>
    </row>
    <row r="9" spans="1:248" s="3" customFormat="1" ht="49.5" customHeight="1" x14ac:dyDescent="0.25">
      <c r="A9" s="11"/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2" t="s">
        <v>11</v>
      </c>
    </row>
    <row r="10" spans="1:248" s="3" customFormat="1" ht="35.65" customHeight="1" x14ac:dyDescent="0.25">
      <c r="A10" s="13" t="s">
        <v>12</v>
      </c>
      <c r="B10" s="14" t="s">
        <v>37</v>
      </c>
      <c r="C10" s="13"/>
      <c r="D10" s="25">
        <f>SUM(D11:D21)</f>
        <v>24.35</v>
      </c>
      <c r="E10" s="25">
        <f>SUM(E11:E21)</f>
        <v>32.275511436250852</v>
      </c>
      <c r="F10" s="25">
        <f t="shared" ref="F10:F23" si="0">E10-D10</f>
        <v>7.9255114362508507</v>
      </c>
      <c r="G10" s="25">
        <f t="shared" ref="G10:G23" si="1">E10/D10*100-100</f>
        <v>32.548301586245799</v>
      </c>
    </row>
    <row r="11" spans="1:248" s="3" customFormat="1" ht="45.6" customHeight="1" x14ac:dyDescent="0.25">
      <c r="A11" s="15"/>
      <c r="B11" s="16" t="s">
        <v>14</v>
      </c>
      <c r="C11" s="17" t="s">
        <v>15</v>
      </c>
      <c r="D11" s="26">
        <v>5.72</v>
      </c>
      <c r="E11" s="26">
        <f>Разъяснения!Q10</f>
        <v>7.887780824980072</v>
      </c>
      <c r="F11" s="26">
        <f t="shared" si="0"/>
        <v>2.1677808249800723</v>
      </c>
      <c r="G11" s="26">
        <f t="shared" si="1"/>
        <v>37.898266170980293</v>
      </c>
      <c r="I11" s="18"/>
    </row>
    <row r="12" spans="1:248" s="3" customFormat="1" ht="45.6" customHeight="1" x14ac:dyDescent="0.25">
      <c r="A12" s="19"/>
      <c r="B12" s="16" t="s">
        <v>16</v>
      </c>
      <c r="C12" s="17" t="s">
        <v>15</v>
      </c>
      <c r="D12" s="26">
        <v>5</v>
      </c>
      <c r="E12" s="26">
        <v>6.33</v>
      </c>
      <c r="F12" s="26">
        <f t="shared" si="0"/>
        <v>1.33</v>
      </c>
      <c r="G12" s="26">
        <f t="shared" si="1"/>
        <v>26.599999999999994</v>
      </c>
      <c r="I12" s="1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s="3" customFormat="1" ht="45.6" customHeight="1" x14ac:dyDescent="0.25">
      <c r="A13" s="15"/>
      <c r="B13" s="16" t="s">
        <v>18</v>
      </c>
      <c r="C13" s="17" t="s">
        <v>15</v>
      </c>
      <c r="D13" s="26">
        <v>1.96</v>
      </c>
      <c r="E13" s="26">
        <f>Разъяснения!H21</f>
        <v>3.4561083612729289</v>
      </c>
      <c r="F13" s="26">
        <f t="shared" si="0"/>
        <v>1.4961083612729289</v>
      </c>
      <c r="G13" s="26">
        <f t="shared" si="1"/>
        <v>76.332059248618833</v>
      </c>
      <c r="I13" s="18"/>
    </row>
    <row r="14" spans="1:248" s="3" customFormat="1" ht="45.6" customHeight="1" x14ac:dyDescent="0.25">
      <c r="A14" s="15"/>
      <c r="B14" s="16" t="s">
        <v>21</v>
      </c>
      <c r="C14" s="17" t="s">
        <v>15</v>
      </c>
      <c r="D14" s="21">
        <v>0.44</v>
      </c>
      <c r="E14" s="21">
        <v>0.44</v>
      </c>
      <c r="F14" s="21">
        <f t="shared" si="0"/>
        <v>0</v>
      </c>
      <c r="G14" s="21">
        <f t="shared" si="1"/>
        <v>0</v>
      </c>
      <c r="I14" s="18"/>
    </row>
    <row r="15" spans="1:248" s="3" customFormat="1" ht="45.6" customHeight="1" x14ac:dyDescent="0.25">
      <c r="A15" s="15"/>
      <c r="B15" s="20" t="s">
        <v>19</v>
      </c>
      <c r="C15" s="17" t="s">
        <v>15</v>
      </c>
      <c r="D15" s="21">
        <v>0.42</v>
      </c>
      <c r="E15" s="21">
        <v>0.42</v>
      </c>
      <c r="F15" s="21">
        <f t="shared" si="0"/>
        <v>0</v>
      </c>
      <c r="G15" s="21">
        <f t="shared" si="1"/>
        <v>0</v>
      </c>
      <c r="I15" s="18"/>
    </row>
    <row r="16" spans="1:248" s="3" customFormat="1" ht="45.6" customHeight="1" x14ac:dyDescent="0.25">
      <c r="A16" s="15"/>
      <c r="B16" s="16" t="s">
        <v>22</v>
      </c>
      <c r="C16" s="17" t="s">
        <v>15</v>
      </c>
      <c r="D16" s="21">
        <v>7.0000000000000007E-2</v>
      </c>
      <c r="E16" s="21">
        <v>7.0000000000000007E-2</v>
      </c>
      <c r="F16" s="21">
        <f t="shared" si="0"/>
        <v>0</v>
      </c>
      <c r="G16" s="21">
        <f t="shared" si="1"/>
        <v>0</v>
      </c>
      <c r="I16" s="1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3" customFormat="1" ht="45.6" customHeight="1" x14ac:dyDescent="0.25">
      <c r="A17" s="15"/>
      <c r="B17" s="16" t="s">
        <v>23</v>
      </c>
      <c r="C17" s="17" t="s">
        <v>15</v>
      </c>
      <c r="D17" s="21">
        <v>0.54</v>
      </c>
      <c r="E17" s="21">
        <v>0.54</v>
      </c>
      <c r="F17" s="21">
        <f t="shared" si="0"/>
        <v>0</v>
      </c>
      <c r="G17" s="21">
        <f t="shared" si="1"/>
        <v>0</v>
      </c>
      <c r="I17" s="1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s="3" customFormat="1" ht="45.6" customHeight="1" x14ac:dyDescent="0.25">
      <c r="A18" s="15"/>
      <c r="B18" s="16" t="s">
        <v>24</v>
      </c>
      <c r="C18" s="17" t="s">
        <v>15</v>
      </c>
      <c r="D18" s="21">
        <v>0.06</v>
      </c>
      <c r="E18" s="21">
        <v>0.06</v>
      </c>
      <c r="F18" s="21">
        <f t="shared" si="0"/>
        <v>0</v>
      </c>
      <c r="G18" s="21">
        <f t="shared" si="1"/>
        <v>0</v>
      </c>
      <c r="I18" s="1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s="3" customFormat="1" ht="45.6" customHeight="1" x14ac:dyDescent="0.25">
      <c r="A19" s="15"/>
      <c r="B19" s="20" t="s">
        <v>26</v>
      </c>
      <c r="C19" s="17" t="s">
        <v>15</v>
      </c>
      <c r="D19" s="26">
        <v>5.5</v>
      </c>
      <c r="E19" s="26">
        <v>6.56</v>
      </c>
      <c r="F19" s="26">
        <f t="shared" si="0"/>
        <v>1.0599999999999996</v>
      </c>
      <c r="G19" s="26">
        <f t="shared" si="1"/>
        <v>19.272727272727266</v>
      </c>
      <c r="I19" s="1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s="3" customFormat="1" ht="45.6" customHeight="1" x14ac:dyDescent="0.25">
      <c r="A20" s="15"/>
      <c r="B20" s="16" t="s">
        <v>27</v>
      </c>
      <c r="C20" s="17" t="s">
        <v>15</v>
      </c>
      <c r="D20" s="26">
        <v>3.92</v>
      </c>
      <c r="E20" s="26">
        <f>Разъяснения!Q14</f>
        <v>5.791622249997852</v>
      </c>
      <c r="F20" s="26">
        <f t="shared" si="0"/>
        <v>1.8716222499978521</v>
      </c>
      <c r="G20" s="26">
        <f t="shared" si="1"/>
        <v>47.745465561169709</v>
      </c>
      <c r="I20" s="1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s="3" customFormat="1" ht="45.6" customHeight="1" x14ac:dyDescent="0.25">
      <c r="A21" s="15"/>
      <c r="B21" s="20" t="s">
        <v>28</v>
      </c>
      <c r="C21" s="17" t="s">
        <v>15</v>
      </c>
      <c r="D21" s="21">
        <v>0.72</v>
      </c>
      <c r="E21" s="21">
        <v>0.72</v>
      </c>
      <c r="F21" s="21">
        <f t="shared" si="0"/>
        <v>0</v>
      </c>
      <c r="G21" s="21">
        <f t="shared" si="1"/>
        <v>0</v>
      </c>
      <c r="I21" s="1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3" spans="1:248" s="3" customFormat="1" ht="45.4" customHeight="1" x14ac:dyDescent="0.25">
      <c r="A23" s="22"/>
      <c r="B23" s="20" t="s">
        <v>33</v>
      </c>
      <c r="C23" s="17" t="s">
        <v>38</v>
      </c>
      <c r="D23" s="21">
        <v>329</v>
      </c>
      <c r="E23" s="21">
        <v>329</v>
      </c>
      <c r="F23" s="21">
        <f t="shared" si="0"/>
        <v>0</v>
      </c>
      <c r="G23" s="21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</sheetData>
  <mergeCells count="6">
    <mergeCell ref="B7:F7"/>
    <mergeCell ref="E1:G1"/>
    <mergeCell ref="B3:F3"/>
    <mergeCell ref="B4:F4"/>
    <mergeCell ref="B5:F5"/>
    <mergeCell ref="B6:F6"/>
  </mergeCells>
  <pageMargins left="0.39370078740157477" right="0.39370078740157477" top="0" bottom="0" header="0" footer="0"/>
  <pageSetup paperSize="9" scale="60" firstPageNumber="2147483648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0"/>
  <sheetViews>
    <sheetView workbookViewId="0">
      <selection activeCell="F25" sqref="F25"/>
    </sheetView>
  </sheetViews>
  <sheetFormatPr defaultColWidth="8.85546875" defaultRowHeight="15" x14ac:dyDescent="0.25"/>
  <cols>
    <col min="1" max="1" width="25.7109375" style="28" customWidth="1"/>
    <col min="2" max="2" width="26.28515625" style="28" customWidth="1"/>
    <col min="3" max="3" width="12.7109375" style="28" customWidth="1"/>
    <col min="4" max="11" width="13.28515625" style="28" customWidth="1"/>
    <col min="12" max="14" width="12" style="28" customWidth="1"/>
    <col min="15" max="15" width="12.7109375" style="28" customWidth="1"/>
    <col min="16" max="16" width="12.85546875" style="28" customWidth="1"/>
    <col min="17" max="18" width="12" style="28" customWidth="1"/>
    <col min="19" max="19" width="11.7109375" style="28" customWidth="1"/>
    <col min="20" max="20" width="13.28515625" style="28" customWidth="1"/>
    <col min="21" max="27" width="8.85546875" style="28"/>
    <col min="28" max="16384" width="8.85546875" style="27"/>
  </cols>
  <sheetData>
    <row r="2" spans="1:27" x14ac:dyDescent="0.25">
      <c r="A2" s="29" t="s">
        <v>39</v>
      </c>
      <c r="B2" s="30"/>
    </row>
    <row r="3" spans="1:27" s="31" customFormat="1" ht="12" x14ac:dyDescent="0.2">
      <c r="A3" s="31" t="s">
        <v>40</v>
      </c>
      <c r="B3" s="32">
        <v>22123.9</v>
      </c>
      <c r="D3" s="30"/>
    </row>
    <row r="4" spans="1:27" s="31" customFormat="1" ht="12" x14ac:dyDescent="0.2">
      <c r="A4" s="31" t="s">
        <v>41</v>
      </c>
      <c r="B4" s="32">
        <v>1170.4000000000001</v>
      </c>
      <c r="D4" s="30"/>
    </row>
    <row r="5" spans="1:27" s="31" customFormat="1" ht="12" x14ac:dyDescent="0.2">
      <c r="A5" s="31" t="s">
        <v>42</v>
      </c>
      <c r="B5" s="32">
        <v>0</v>
      </c>
      <c r="D5" s="33"/>
    </row>
    <row r="6" spans="1:27" s="31" customFormat="1" ht="12" x14ac:dyDescent="0.2">
      <c r="B6" s="34">
        <f>SUM(B3:B5)</f>
        <v>23294.300000000003</v>
      </c>
      <c r="D6" s="33"/>
    </row>
    <row r="7" spans="1:27" x14ac:dyDescent="0.25">
      <c r="A7" s="35"/>
    </row>
    <row r="8" spans="1:27" s="36" customFormat="1" ht="39" customHeight="1" x14ac:dyDescent="0.2">
      <c r="A8" s="37" t="s">
        <v>43</v>
      </c>
      <c r="B8" s="38" t="s">
        <v>44</v>
      </c>
      <c r="C8" s="38" t="s">
        <v>45</v>
      </c>
      <c r="D8" s="39" t="s">
        <v>46</v>
      </c>
      <c r="E8" s="39" t="s">
        <v>47</v>
      </c>
      <c r="F8" s="39" t="s">
        <v>48</v>
      </c>
      <c r="G8" s="39" t="s">
        <v>49</v>
      </c>
      <c r="H8" s="39" t="s">
        <v>50</v>
      </c>
      <c r="I8" s="39" t="s">
        <v>51</v>
      </c>
      <c r="J8" s="39" t="s">
        <v>52</v>
      </c>
      <c r="K8" s="39" t="s">
        <v>53</v>
      </c>
      <c r="L8" s="39" t="s">
        <v>54</v>
      </c>
      <c r="M8" s="39" t="s">
        <v>55</v>
      </c>
      <c r="N8" s="39" t="s">
        <v>56</v>
      </c>
      <c r="O8" s="39" t="s">
        <v>57</v>
      </c>
      <c r="P8" s="39" t="s">
        <v>58</v>
      </c>
      <c r="Q8" s="40" t="s">
        <v>59</v>
      </c>
      <c r="R8" s="40" t="s">
        <v>60</v>
      </c>
      <c r="S8" s="39" t="s">
        <v>10</v>
      </c>
      <c r="T8" s="41" t="s">
        <v>11</v>
      </c>
      <c r="U8" s="42"/>
      <c r="V8" s="42"/>
      <c r="W8" s="42"/>
      <c r="X8" s="42"/>
      <c r="Y8" s="42"/>
      <c r="Z8" s="42"/>
      <c r="AA8" s="42"/>
    </row>
    <row r="9" spans="1:27" s="36" customFormat="1" ht="12" x14ac:dyDescent="0.2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  <c r="R9" s="45"/>
      <c r="S9" s="46"/>
      <c r="T9" s="47"/>
      <c r="U9" s="42"/>
      <c r="V9" s="42"/>
      <c r="W9" s="42"/>
      <c r="X9" s="42"/>
      <c r="Y9" s="42"/>
      <c r="Z9" s="42"/>
      <c r="AA9" s="42"/>
    </row>
    <row r="10" spans="1:27" s="48" customFormat="1" ht="13.15" customHeight="1" x14ac:dyDescent="0.2">
      <c r="A10" s="175" t="s">
        <v>61</v>
      </c>
      <c r="B10" s="49" t="s">
        <v>62</v>
      </c>
      <c r="C10" s="49">
        <v>1</v>
      </c>
      <c r="D10" s="49">
        <v>35194</v>
      </c>
      <c r="E10" s="49">
        <f t="shared" ref="E10:E14" si="0">C10*D10</f>
        <v>35194</v>
      </c>
      <c r="F10" s="49"/>
      <c r="G10" s="49"/>
      <c r="H10" s="49">
        <f t="shared" ref="H10:H14" si="1">E10+F10+G10</f>
        <v>35194</v>
      </c>
      <c r="I10" s="49">
        <f t="shared" ref="I10:I12" si="2">13890*30.2%+(H10-13890)*15%</f>
        <v>7390.3799999999992</v>
      </c>
      <c r="J10" s="167">
        <f>135000*1.1/12</f>
        <v>12375</v>
      </c>
      <c r="K10" s="49">
        <f>(2032/12)+(2500/24)</f>
        <v>273.5</v>
      </c>
      <c r="L10" s="49">
        <f>(3300+5500+1540)/12</f>
        <v>861.66666666666663</v>
      </c>
      <c r="M10" s="167">
        <f>C35</f>
        <v>34081.277777777781</v>
      </c>
      <c r="N10" s="167">
        <f>H10+H11+H12+I10+I11+I12+J10+K10+K11+K12+L10+L11+L12+M10</f>
        <v>165464.75111111111</v>
      </c>
      <c r="O10" s="167">
        <f>N10*95%*1%</f>
        <v>1571.9151355555555</v>
      </c>
      <c r="P10" s="167">
        <f>(N10+O10)*10%</f>
        <v>16703.666624666668</v>
      </c>
      <c r="Q10" s="181">
        <f>(N10+O10+P10)/B6</f>
        <v>7.887780824980072</v>
      </c>
      <c r="R10" s="181">
        <v>5.72</v>
      </c>
      <c r="S10" s="178">
        <f>Q10-R10</f>
        <v>2.1677808249800723</v>
      </c>
      <c r="T10" s="164">
        <f>Q10/R10*100-100</f>
        <v>37.898266170980293</v>
      </c>
      <c r="U10" s="50"/>
      <c r="V10" s="50"/>
      <c r="W10" s="50"/>
      <c r="X10" s="50"/>
      <c r="Y10" s="50"/>
      <c r="Z10" s="50"/>
      <c r="AA10" s="50"/>
    </row>
    <row r="11" spans="1:27" s="48" customFormat="1" ht="13.15" customHeight="1" x14ac:dyDescent="0.2">
      <c r="A11" s="176"/>
      <c r="B11" s="51" t="s">
        <v>63</v>
      </c>
      <c r="C11" s="51">
        <v>1</v>
      </c>
      <c r="D11" s="51">
        <v>4062</v>
      </c>
      <c r="E11" s="51">
        <f t="shared" si="0"/>
        <v>4062</v>
      </c>
      <c r="F11" s="51"/>
      <c r="G11" s="51">
        <f t="shared" ref="G11:G14" si="3">E11/12</f>
        <v>338.5</v>
      </c>
      <c r="H11" s="51">
        <f t="shared" si="1"/>
        <v>4400.5</v>
      </c>
      <c r="I11" s="51">
        <f t="shared" si="2"/>
        <v>2771.3549999999996</v>
      </c>
      <c r="J11" s="168"/>
      <c r="K11" s="51">
        <f t="shared" ref="K11:K12" si="4">(4202/12)+(4303/24)</f>
        <v>529.45833333333337</v>
      </c>
      <c r="L11" s="51"/>
      <c r="M11" s="168"/>
      <c r="N11" s="168"/>
      <c r="O11" s="168"/>
      <c r="P11" s="168"/>
      <c r="Q11" s="182"/>
      <c r="R11" s="182"/>
      <c r="S11" s="179"/>
      <c r="T11" s="165"/>
      <c r="U11" s="50"/>
      <c r="V11" s="50"/>
      <c r="W11" s="50"/>
      <c r="X11" s="50"/>
      <c r="Y11" s="50"/>
      <c r="Z11" s="50"/>
      <c r="AA11" s="50"/>
    </row>
    <row r="12" spans="1:27" s="48" customFormat="1" ht="13.15" customHeight="1" x14ac:dyDescent="0.2">
      <c r="A12" s="177"/>
      <c r="B12" s="53" t="s">
        <v>64</v>
      </c>
      <c r="C12" s="54">
        <v>1</v>
      </c>
      <c r="D12" s="54">
        <v>51750</v>
      </c>
      <c r="E12" s="54">
        <f t="shared" si="0"/>
        <v>51750</v>
      </c>
      <c r="F12" s="54"/>
      <c r="G12" s="54">
        <f t="shared" si="3"/>
        <v>4312.5</v>
      </c>
      <c r="H12" s="54">
        <f t="shared" si="1"/>
        <v>56062.5</v>
      </c>
      <c r="I12" s="54">
        <f t="shared" si="2"/>
        <v>10520.654999999999</v>
      </c>
      <c r="J12" s="169"/>
      <c r="K12" s="54">
        <f t="shared" si="4"/>
        <v>529.45833333333337</v>
      </c>
      <c r="L12" s="54">
        <f>C12*5700/12</f>
        <v>475</v>
      </c>
      <c r="M12" s="169"/>
      <c r="N12" s="169"/>
      <c r="O12" s="169"/>
      <c r="P12" s="169"/>
      <c r="Q12" s="183"/>
      <c r="R12" s="183"/>
      <c r="S12" s="180"/>
      <c r="T12" s="166"/>
      <c r="U12" s="50"/>
      <c r="V12" s="50"/>
      <c r="W12" s="50"/>
      <c r="X12" s="50"/>
      <c r="Y12" s="50"/>
      <c r="Z12" s="50"/>
      <c r="AA12" s="50"/>
    </row>
    <row r="13" spans="1:27" s="36" customFormat="1" ht="14.45" customHeight="1" x14ac:dyDescent="0.2">
      <c r="A13" s="55"/>
      <c r="B13" s="44"/>
      <c r="C13" s="44"/>
      <c r="D13" s="44"/>
      <c r="E13" s="44"/>
      <c r="F13" s="44"/>
      <c r="G13" s="44"/>
      <c r="H13" s="44"/>
      <c r="I13" s="44"/>
      <c r="J13" s="154"/>
      <c r="K13" s="44"/>
      <c r="L13" s="44"/>
      <c r="M13" s="154"/>
      <c r="N13" s="154"/>
      <c r="O13" s="154"/>
      <c r="P13" s="154"/>
      <c r="Q13" s="157"/>
      <c r="R13" s="157"/>
      <c r="S13" s="156"/>
      <c r="T13" s="52"/>
      <c r="U13" s="42"/>
      <c r="V13" s="42"/>
      <c r="W13" s="42"/>
      <c r="X13" s="42"/>
      <c r="Y13" s="42"/>
      <c r="Z13" s="42"/>
      <c r="AA13" s="42"/>
    </row>
    <row r="14" spans="1:27" s="48" customFormat="1" ht="14.45" customHeight="1" x14ac:dyDescent="0.2">
      <c r="A14" s="56" t="s">
        <v>27</v>
      </c>
      <c r="B14" s="57" t="s">
        <v>65</v>
      </c>
      <c r="C14" s="57">
        <v>2</v>
      </c>
      <c r="D14" s="57">
        <v>35000</v>
      </c>
      <c r="E14" s="57">
        <f t="shared" si="0"/>
        <v>70000</v>
      </c>
      <c r="F14" s="57">
        <f>30625/12</f>
        <v>2552.0833333333335</v>
      </c>
      <c r="G14" s="57">
        <f t="shared" si="3"/>
        <v>5833.333333333333</v>
      </c>
      <c r="H14" s="57">
        <f t="shared" si="1"/>
        <v>78385.416666666657</v>
      </c>
      <c r="I14" s="57">
        <f>C14*13890*30.2%+(H14-13890*C14)*15%</f>
        <v>15980.372499999998</v>
      </c>
      <c r="J14" s="57">
        <v>4000</v>
      </c>
      <c r="K14" s="57">
        <f>C14*((2076/12)+(2448/24))</f>
        <v>550</v>
      </c>
      <c r="L14" s="57">
        <f>C14*2950/12</f>
        <v>491.66666666666669</v>
      </c>
      <c r="M14" s="57">
        <f>C40</f>
        <v>22085.440000000002</v>
      </c>
      <c r="N14" s="57">
        <f>H14+I14+J14+K14+L14+M14</f>
        <v>121492.89583333333</v>
      </c>
      <c r="O14" s="57">
        <f>N14*95%*1%</f>
        <v>1154.1825104166667</v>
      </c>
      <c r="P14" s="57">
        <f>(N14+O14)*10%</f>
        <v>12264.707834375</v>
      </c>
      <c r="Q14" s="58">
        <f>(N14+O14+P14)/B6</f>
        <v>5.791622249997852</v>
      </c>
      <c r="R14" s="58">
        <v>3.92</v>
      </c>
      <c r="S14" s="59">
        <f>Q14-R14</f>
        <v>1.8716222499978521</v>
      </c>
      <c r="T14" s="60">
        <f>Q14/R14*100-100</f>
        <v>47.745465561169709</v>
      </c>
      <c r="U14" s="50"/>
      <c r="V14" s="50"/>
      <c r="W14" s="50"/>
      <c r="X14" s="50"/>
      <c r="Y14" s="50"/>
      <c r="Z14" s="50"/>
      <c r="AA14" s="50"/>
    </row>
    <row r="15" spans="1:27" s="61" customFormat="1" ht="12" x14ac:dyDescent="0.2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/>
      <c r="R15" s="64"/>
      <c r="S15" s="65"/>
      <c r="T15" s="66"/>
      <c r="U15" s="67"/>
      <c r="V15" s="67"/>
      <c r="W15" s="67"/>
      <c r="X15" s="67"/>
      <c r="Y15" s="67"/>
      <c r="Z15" s="67"/>
      <c r="AA15" s="67"/>
    </row>
    <row r="16" spans="1:27" s="68" customFormat="1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</row>
    <row r="17" spans="1:27" s="36" customFormat="1" ht="58.15" customHeight="1" x14ac:dyDescent="0.2">
      <c r="A17" s="37" t="s">
        <v>43</v>
      </c>
      <c r="B17" s="70" t="s">
        <v>66</v>
      </c>
      <c r="C17" s="39" t="s">
        <v>67</v>
      </c>
      <c r="D17" s="39" t="s">
        <v>68</v>
      </c>
      <c r="E17" s="39" t="s">
        <v>69</v>
      </c>
      <c r="F17" s="39" t="s">
        <v>57</v>
      </c>
      <c r="G17" s="41" t="s">
        <v>58</v>
      </c>
      <c r="H17" s="71" t="s">
        <v>59</v>
      </c>
      <c r="I17" s="71" t="s">
        <v>60</v>
      </c>
      <c r="J17" s="70" t="s">
        <v>10</v>
      </c>
      <c r="K17" s="72" t="s">
        <v>11</v>
      </c>
      <c r="L17" s="42"/>
      <c r="M17" s="42"/>
      <c r="N17" s="42"/>
      <c r="O17" s="42"/>
      <c r="P17" s="42"/>
      <c r="Q17" s="42"/>
      <c r="R17" s="42"/>
      <c r="S17" s="42"/>
    </row>
    <row r="18" spans="1:27" s="36" customFormat="1" ht="12" customHeight="1" x14ac:dyDescent="0.2">
      <c r="A18" s="73"/>
      <c r="B18" s="74"/>
      <c r="C18" s="74"/>
      <c r="D18" s="74"/>
      <c r="E18" s="74"/>
      <c r="F18" s="74"/>
      <c r="G18" s="75"/>
      <c r="H18" s="76"/>
      <c r="I18" s="77"/>
      <c r="J18" s="78"/>
      <c r="K18" s="79"/>
      <c r="L18" s="42"/>
      <c r="M18" s="42"/>
      <c r="N18" s="42"/>
      <c r="O18" s="42"/>
      <c r="P18" s="42"/>
      <c r="Q18" s="42"/>
      <c r="R18" s="42"/>
      <c r="S18" s="42"/>
    </row>
    <row r="19" spans="1:27" s="36" customFormat="1" ht="12" customHeight="1" x14ac:dyDescent="0.2">
      <c r="A19" s="80" t="s">
        <v>17</v>
      </c>
      <c r="B19" s="81">
        <f>55000*2</f>
        <v>110000</v>
      </c>
      <c r="C19" s="81"/>
      <c r="D19" s="81"/>
      <c r="E19" s="51">
        <f>B19+B20+C19+C20+D19+D20</f>
        <v>110000</v>
      </c>
      <c r="F19" s="51">
        <f>E19*95%*1%</f>
        <v>1045</v>
      </c>
      <c r="G19" s="82">
        <f>(E19+F19)*10%</f>
        <v>11104.5</v>
      </c>
      <c r="H19" s="83">
        <f>(E19+F19+G19)/B3</f>
        <v>5.5211558540763601</v>
      </c>
      <c r="I19" s="84">
        <v>3.99</v>
      </c>
      <c r="J19" s="85">
        <f>H19-I19</f>
        <v>1.5311558540763599</v>
      </c>
      <c r="K19" s="86">
        <f>H19/I19*100-100</f>
        <v>38.374833435497749</v>
      </c>
      <c r="L19" s="42"/>
      <c r="M19" s="42"/>
      <c r="N19" s="42"/>
      <c r="O19" s="42"/>
      <c r="P19" s="42"/>
      <c r="Q19" s="42"/>
      <c r="R19" s="42"/>
      <c r="S19" s="42"/>
    </row>
    <row r="20" spans="1:27" s="36" customFormat="1" ht="12" customHeight="1" x14ac:dyDescent="0.2">
      <c r="A20" s="87"/>
      <c r="B20" s="88"/>
      <c r="C20" s="88"/>
      <c r="D20" s="88"/>
      <c r="E20" s="51"/>
      <c r="F20" s="51"/>
      <c r="G20" s="82"/>
      <c r="H20" s="83"/>
      <c r="I20" s="84"/>
      <c r="J20" s="85"/>
      <c r="K20" s="86"/>
      <c r="L20" s="42"/>
      <c r="M20" s="42"/>
      <c r="N20" s="42"/>
      <c r="O20" s="42"/>
      <c r="P20" s="42"/>
      <c r="Q20" s="42"/>
      <c r="R20" s="42"/>
      <c r="S20" s="42"/>
    </row>
    <row r="21" spans="1:27" s="36" customFormat="1" ht="12" customHeight="1" x14ac:dyDescent="0.2">
      <c r="A21" s="87" t="s">
        <v>18</v>
      </c>
      <c r="B21" s="57">
        <f>55000*1</f>
        <v>55000</v>
      </c>
      <c r="C21" s="57">
        <f>70000/12</f>
        <v>5833.333333333333</v>
      </c>
      <c r="D21" s="57">
        <f>140000/12</f>
        <v>11666.666666666666</v>
      </c>
      <c r="E21" s="51">
        <f>B21+C21+D21</f>
        <v>72500</v>
      </c>
      <c r="F21" s="51">
        <f>E21*95%*1%</f>
        <v>688.75</v>
      </c>
      <c r="G21" s="82">
        <f>(E21+F21)*10%</f>
        <v>7318.875</v>
      </c>
      <c r="H21" s="89">
        <f>(E21+F21+G21)/B6</f>
        <v>3.4561083612729289</v>
      </c>
      <c r="I21" s="89">
        <v>1.96</v>
      </c>
      <c r="J21" s="85">
        <f>H21-I21</f>
        <v>1.4961083612729289</v>
      </c>
      <c r="K21" s="86">
        <f>H21/I21*100-100</f>
        <v>76.332059248618833</v>
      </c>
      <c r="L21" s="50"/>
      <c r="M21" s="42"/>
      <c r="N21" s="42"/>
      <c r="O21" s="42"/>
      <c r="P21" s="42"/>
      <c r="Q21" s="42"/>
      <c r="R21" s="42"/>
      <c r="S21" s="42"/>
    </row>
    <row r="22" spans="1:27" s="36" customFormat="1" ht="12" customHeight="1" x14ac:dyDescent="0.2">
      <c r="A22" s="90"/>
      <c r="B22" s="91"/>
      <c r="C22" s="91"/>
      <c r="D22" s="91"/>
      <c r="E22" s="91"/>
      <c r="F22" s="54"/>
      <c r="G22" s="92"/>
      <c r="H22" s="93"/>
      <c r="I22" s="93"/>
      <c r="J22" s="94"/>
      <c r="K22" s="95"/>
      <c r="L22" s="42"/>
      <c r="M22" s="42"/>
      <c r="N22" s="42"/>
      <c r="O22" s="42"/>
      <c r="P22" s="42"/>
      <c r="Q22" s="42"/>
      <c r="R22" s="42"/>
      <c r="S22" s="42"/>
      <c r="U22" s="42"/>
      <c r="V22" s="42"/>
      <c r="W22" s="42"/>
      <c r="X22" s="42"/>
      <c r="Y22" s="42"/>
      <c r="Z22" s="42"/>
      <c r="AA22" s="42"/>
    </row>
    <row r="23" spans="1:27" s="36" customFormat="1" ht="12" customHeight="1" x14ac:dyDescent="0.2">
      <c r="A23" s="96"/>
      <c r="B23" s="97"/>
      <c r="C23" s="98"/>
      <c r="D23" s="98"/>
      <c r="F23" s="42"/>
      <c r="G23" s="97"/>
      <c r="H23" s="97"/>
      <c r="I23" s="42"/>
      <c r="J23" s="42"/>
      <c r="K23" s="42"/>
      <c r="L23" s="42"/>
      <c r="T23" s="42"/>
      <c r="U23" s="42"/>
      <c r="V23" s="42"/>
      <c r="W23" s="42"/>
      <c r="X23" s="42"/>
      <c r="Y23" s="42"/>
      <c r="Z23" s="42"/>
      <c r="AA23" s="42"/>
    </row>
    <row r="24" spans="1:27" s="68" customForma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</row>
    <row r="25" spans="1:27" s="68" customFormat="1" ht="37.9" customHeight="1" x14ac:dyDescent="0.25">
      <c r="A25" s="170" t="s">
        <v>70</v>
      </c>
      <c r="B25" s="155" t="s">
        <v>43</v>
      </c>
      <c r="C25" s="99" t="s">
        <v>71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</row>
    <row r="26" spans="1:27" s="68" customFormat="1" ht="31.15" customHeight="1" x14ac:dyDescent="0.25">
      <c r="A26" s="171"/>
      <c r="B26" s="173" t="s">
        <v>61</v>
      </c>
      <c r="C26" s="174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</row>
    <row r="27" spans="1:27" s="100" customFormat="1" ht="25.15" customHeight="1" x14ac:dyDescent="0.2">
      <c r="A27" s="171"/>
      <c r="B27" s="101" t="s">
        <v>72</v>
      </c>
      <c r="C27" s="102">
        <f>15642/12</f>
        <v>1303.5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</row>
    <row r="28" spans="1:27" s="100" customFormat="1" ht="25.15" customHeight="1" x14ac:dyDescent="0.2">
      <c r="A28" s="171"/>
      <c r="B28" s="104" t="s">
        <v>73</v>
      </c>
      <c r="C28" s="105">
        <f>94000/12</f>
        <v>7833.333333333333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</row>
    <row r="29" spans="1:27" s="100" customFormat="1" ht="25.15" customHeight="1" x14ac:dyDescent="0.2">
      <c r="A29" s="171"/>
      <c r="B29" s="104" t="s">
        <v>74</v>
      </c>
      <c r="C29" s="105">
        <v>4000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</row>
    <row r="30" spans="1:27" s="106" customFormat="1" ht="60" x14ac:dyDescent="0.2">
      <c r="A30" s="171"/>
      <c r="B30" s="104" t="s">
        <v>75</v>
      </c>
      <c r="C30" s="105">
        <f>30000/12</f>
        <v>2500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s="106" customFormat="1" ht="36" x14ac:dyDescent="0.2">
      <c r="A31" s="171"/>
      <c r="B31" s="107" t="s">
        <v>76</v>
      </c>
      <c r="C31" s="108">
        <f>250000/36</f>
        <v>6944.4444444444443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s="106" customFormat="1" ht="48" customHeight="1" x14ac:dyDescent="0.2">
      <c r="A32" s="171"/>
      <c r="B32" s="107" t="s">
        <v>77</v>
      </c>
      <c r="C32" s="108">
        <f>8000/12</f>
        <v>666.66666666666663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9" s="106" customFormat="1" ht="26.45" customHeight="1" x14ac:dyDescent="0.2">
      <c r="A33" s="171"/>
      <c r="B33" s="104" t="s">
        <v>78</v>
      </c>
      <c r="C33" s="105">
        <f>50000/12</f>
        <v>4166.666666666667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9" s="106" customFormat="1" ht="26.45" customHeight="1" x14ac:dyDescent="0.2">
      <c r="A34" s="171"/>
      <c r="B34" s="107" t="s">
        <v>79</v>
      </c>
      <c r="C34" s="108">
        <f>80000/12</f>
        <v>6666.666666666667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9" s="28" customFormat="1" ht="26.45" customHeight="1" x14ac:dyDescent="0.25">
      <c r="A35" s="171"/>
      <c r="B35" s="109" t="s">
        <v>80</v>
      </c>
      <c r="C35" s="110">
        <f>SUM(C27:C34)</f>
        <v>34081.277777777781</v>
      </c>
      <c r="AB35" s="27"/>
      <c r="AC35" s="27"/>
    </row>
    <row r="36" spans="1:29" ht="25.15" customHeight="1" x14ac:dyDescent="0.25">
      <c r="A36" s="171"/>
      <c r="B36" s="173" t="s">
        <v>27</v>
      </c>
      <c r="C36" s="174"/>
    </row>
    <row r="37" spans="1:29" ht="25.15" customHeight="1" x14ac:dyDescent="0.25">
      <c r="A37" s="171"/>
      <c r="B37" s="104" t="s">
        <v>81</v>
      </c>
      <c r="C37" s="105">
        <v>1000</v>
      </c>
    </row>
    <row r="38" spans="1:29" ht="25.15" customHeight="1" x14ac:dyDescent="0.25">
      <c r="A38" s="171"/>
      <c r="B38" s="104" t="s">
        <v>82</v>
      </c>
      <c r="C38" s="105">
        <v>2450</v>
      </c>
    </row>
    <row r="39" spans="1:29" ht="25.15" customHeight="1" x14ac:dyDescent="0.25">
      <c r="A39" s="171"/>
      <c r="B39" s="111" t="s">
        <v>83</v>
      </c>
      <c r="C39" s="112">
        <f>0.8*B6</f>
        <v>18635.440000000002</v>
      </c>
    </row>
    <row r="40" spans="1:29" ht="25.15" customHeight="1" x14ac:dyDescent="0.25">
      <c r="A40" s="172"/>
      <c r="B40" s="109" t="s">
        <v>80</v>
      </c>
      <c r="C40" s="110">
        <f>SUM(C37:C39)</f>
        <v>22085.440000000002</v>
      </c>
    </row>
  </sheetData>
  <mergeCells count="13">
    <mergeCell ref="T10:T12"/>
    <mergeCell ref="J10:J12"/>
    <mergeCell ref="O10:O12"/>
    <mergeCell ref="P10:P12"/>
    <mergeCell ref="A25:A40"/>
    <mergeCell ref="B26:C26"/>
    <mergeCell ref="B36:C36"/>
    <mergeCell ref="A10:A12"/>
    <mergeCell ref="S10:S12"/>
    <mergeCell ref="Q10:Q12"/>
    <mergeCell ref="R10:R12"/>
    <mergeCell ref="M10:M12"/>
    <mergeCell ref="N10:N12"/>
  </mergeCells>
  <pageMargins left="0.11811023622047245" right="0.31496062992125984" top="0.15748031496062992" bottom="0.15748031496062992" header="0.31496062992125984" footer="0.31496062992125984"/>
  <pageSetup paperSize="9" scale="70" firstPageNumber="2147483648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A10" sqref="A10:B10"/>
    </sheetView>
  </sheetViews>
  <sheetFormatPr defaultColWidth="8.85546875" defaultRowHeight="15" x14ac:dyDescent="0.25"/>
  <cols>
    <col min="1" max="1" width="23.42578125" style="28" customWidth="1"/>
    <col min="2" max="2" width="26.42578125" style="28" customWidth="1"/>
    <col min="3" max="4" width="9" style="28" customWidth="1"/>
    <col min="5" max="5" width="10.5703125" style="28" customWidth="1"/>
    <col min="6" max="6" width="22.7109375" style="28" customWidth="1"/>
    <col min="7" max="10" width="14.42578125" style="28" customWidth="1"/>
    <col min="11" max="11" width="14.7109375" style="28" customWidth="1"/>
    <col min="12" max="12" width="11.42578125" style="28" customWidth="1"/>
    <col min="13" max="13" width="13.85546875" style="28" customWidth="1"/>
    <col min="14" max="14" width="13" style="28" bestFit="1" customWidth="1"/>
    <col min="15" max="16384" width="8.85546875" style="28"/>
  </cols>
  <sheetData>
    <row r="1" spans="1:14" x14ac:dyDescent="0.25">
      <c r="A1" s="35" t="s">
        <v>84</v>
      </c>
    </row>
    <row r="3" spans="1:14" s="113" customFormat="1" ht="12.75" x14ac:dyDescent="0.2">
      <c r="A3" s="114" t="s">
        <v>85</v>
      </c>
    </row>
    <row r="4" spans="1:14" s="113" customFormat="1" ht="25.5" x14ac:dyDescent="0.2">
      <c r="A4" s="113" t="s">
        <v>40</v>
      </c>
      <c r="B4" s="115">
        <v>22123.9</v>
      </c>
      <c r="C4" s="116"/>
      <c r="F4" s="117"/>
      <c r="G4" s="118" t="s">
        <v>86</v>
      </c>
      <c r="H4" s="119" t="s">
        <v>87</v>
      </c>
      <c r="I4" s="120" t="s">
        <v>88</v>
      </c>
      <c r="J4" s="121" t="s">
        <v>89</v>
      </c>
    </row>
    <row r="5" spans="1:14" s="113" customFormat="1" ht="12.75" x14ac:dyDescent="0.2">
      <c r="A5" s="113" t="s">
        <v>41</v>
      </c>
      <c r="B5" s="115">
        <v>1170.4000000000001</v>
      </c>
      <c r="C5" s="116"/>
      <c r="F5" s="122" t="s">
        <v>90</v>
      </c>
      <c r="G5" s="123">
        <v>3</v>
      </c>
      <c r="H5" s="124">
        <v>22</v>
      </c>
      <c r="I5" s="124">
        <v>1000</v>
      </c>
      <c r="J5" s="125">
        <v>1.6</v>
      </c>
    </row>
    <row r="6" spans="1:14" s="113" customFormat="1" ht="12.75" x14ac:dyDescent="0.2">
      <c r="A6" s="113" t="s">
        <v>91</v>
      </c>
      <c r="B6" s="115">
        <v>0</v>
      </c>
      <c r="C6" s="116"/>
      <c r="F6" s="126" t="s">
        <v>92</v>
      </c>
      <c r="G6" s="127">
        <v>3</v>
      </c>
      <c r="H6" s="128">
        <v>22</v>
      </c>
      <c r="I6" s="128">
        <v>630</v>
      </c>
      <c r="J6" s="129">
        <v>1.6</v>
      </c>
    </row>
    <row r="7" spans="1:14" s="113" customFormat="1" ht="12.75" x14ac:dyDescent="0.2">
      <c r="B7" s="130">
        <f>SUM(B4:B6)</f>
        <v>23294.300000000003</v>
      </c>
      <c r="F7" s="131" t="s">
        <v>92</v>
      </c>
      <c r="G7" s="132">
        <v>3</v>
      </c>
      <c r="H7" s="133">
        <v>22</v>
      </c>
      <c r="I7" s="133">
        <v>400</v>
      </c>
      <c r="J7" s="134">
        <v>1.6</v>
      </c>
    </row>
    <row r="8" spans="1:14" s="113" customFormat="1" ht="12.75" x14ac:dyDescent="0.2"/>
    <row r="9" spans="1:14" s="113" customFormat="1" x14ac:dyDescent="0.25">
      <c r="B9" s="130"/>
      <c r="F9" s="28"/>
      <c r="G9" s="28"/>
      <c r="H9" s="28"/>
      <c r="I9" s="28"/>
      <c r="J9" s="28"/>
    </row>
    <row r="10" spans="1:14" s="113" customFormat="1" x14ac:dyDescent="0.25">
      <c r="A10" s="113" t="s">
        <v>93</v>
      </c>
      <c r="B10" s="115">
        <v>1170.4000000000001</v>
      </c>
      <c r="G10" s="28"/>
      <c r="H10" s="28"/>
      <c r="I10" s="135"/>
      <c r="J10" s="135"/>
    </row>
    <row r="11" spans="1:14" x14ac:dyDescent="0.25">
      <c r="F11" s="135"/>
      <c r="G11" s="135"/>
      <c r="H11" s="135"/>
      <c r="I11" s="136"/>
      <c r="J11" s="137"/>
    </row>
    <row r="12" spans="1:14" x14ac:dyDescent="0.25">
      <c r="A12" s="35" t="s">
        <v>94</v>
      </c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s="135" customFormat="1" ht="12.75" x14ac:dyDescent="0.2">
      <c r="A13" s="184" t="s">
        <v>95</v>
      </c>
      <c r="B13" s="185"/>
      <c r="C13" s="185"/>
      <c r="D13" s="185"/>
      <c r="E13" s="138">
        <v>6017.79</v>
      </c>
      <c r="F13" s="137"/>
    </row>
    <row r="14" spans="1:14" s="135" customFormat="1" ht="12.75" x14ac:dyDescent="0.2">
      <c r="A14" s="186" t="s">
        <v>96</v>
      </c>
      <c r="B14" s="187"/>
      <c r="C14" s="187"/>
      <c r="D14" s="187"/>
      <c r="E14" s="139">
        <v>4.4999999999999998E-2</v>
      </c>
      <c r="F14" s="136"/>
    </row>
    <row r="15" spans="1:14" s="135" customFormat="1" ht="12.75" x14ac:dyDescent="0.2">
      <c r="A15" s="186" t="s">
        <v>97</v>
      </c>
      <c r="B15" s="187"/>
      <c r="C15" s="187"/>
      <c r="D15" s="187"/>
      <c r="E15" s="139">
        <f>G5</f>
        <v>3</v>
      </c>
      <c r="G15" s="140"/>
      <c r="H15" s="137"/>
      <c r="I15" s="141"/>
      <c r="J15" s="140"/>
    </row>
    <row r="16" spans="1:14" s="135" customFormat="1" ht="12.75" x14ac:dyDescent="0.2">
      <c r="A16" s="188" t="s">
        <v>98</v>
      </c>
      <c r="B16" s="189"/>
      <c r="C16" s="189"/>
      <c r="D16" s="189"/>
      <c r="E16" s="142">
        <f>H5</f>
        <v>22</v>
      </c>
      <c r="G16" s="140"/>
      <c r="H16" s="137"/>
      <c r="I16" s="141"/>
      <c r="J16" s="140"/>
    </row>
    <row r="17" spans="1:11" s="135" customFormat="1" ht="22.15" customHeight="1" x14ac:dyDescent="0.25">
      <c r="A17" s="143" t="s">
        <v>99</v>
      </c>
      <c r="B17" s="144"/>
      <c r="C17" s="144"/>
      <c r="D17" s="144"/>
      <c r="E17" s="145">
        <f>E13*(1+E14*(E16-2))*E15</f>
        <v>34301.402999999998</v>
      </c>
      <c r="F17" s="146"/>
      <c r="G17" s="140"/>
      <c r="H17" s="137"/>
      <c r="I17" s="141"/>
      <c r="J17" s="140"/>
      <c r="K17" s="140"/>
    </row>
    <row r="18" spans="1:11" s="135" customFormat="1" ht="12.75" x14ac:dyDescent="0.2">
      <c r="B18" s="137"/>
      <c r="F18" s="141"/>
      <c r="G18" s="140"/>
      <c r="H18" s="137"/>
      <c r="I18" s="141"/>
      <c r="J18" s="140"/>
      <c r="K18" s="140"/>
    </row>
    <row r="19" spans="1:11" s="135" customFormat="1" ht="12.75" x14ac:dyDescent="0.2">
      <c r="I19" s="136"/>
    </row>
    <row r="20" spans="1:11" s="135" customFormat="1" ht="14.25" x14ac:dyDescent="0.2">
      <c r="A20" s="35" t="s">
        <v>100</v>
      </c>
    </row>
    <row r="21" spans="1:11" s="135" customFormat="1" ht="12.75" x14ac:dyDescent="0.2">
      <c r="A21" s="184" t="s">
        <v>95</v>
      </c>
      <c r="B21" s="185"/>
      <c r="C21" s="185"/>
      <c r="D21" s="185"/>
      <c r="E21" s="138">
        <v>6017.79</v>
      </c>
      <c r="F21" s="137"/>
    </row>
    <row r="22" spans="1:11" s="135" customFormat="1" ht="12.75" x14ac:dyDescent="0.2">
      <c r="A22" s="186" t="s">
        <v>96</v>
      </c>
      <c r="B22" s="187"/>
      <c r="C22" s="187"/>
      <c r="D22" s="187"/>
      <c r="E22" s="139">
        <v>4.4999999999999998E-2</v>
      </c>
      <c r="F22" s="136"/>
    </row>
    <row r="23" spans="1:11" s="135" customFormat="1" ht="12.75" x14ac:dyDescent="0.2">
      <c r="A23" s="186" t="s">
        <v>97</v>
      </c>
      <c r="B23" s="187"/>
      <c r="C23" s="187"/>
      <c r="D23" s="187"/>
      <c r="E23" s="139">
        <f>G6</f>
        <v>3</v>
      </c>
    </row>
    <row r="24" spans="1:11" s="135" customFormat="1" ht="12.75" x14ac:dyDescent="0.2">
      <c r="A24" s="188" t="s">
        <v>98</v>
      </c>
      <c r="B24" s="189"/>
      <c r="C24" s="189"/>
      <c r="D24" s="189"/>
      <c r="E24" s="142">
        <f>H6</f>
        <v>22</v>
      </c>
    </row>
    <row r="25" spans="1:11" s="135" customFormat="1" ht="22.15" customHeight="1" x14ac:dyDescent="0.2">
      <c r="A25" s="147" t="s">
        <v>101</v>
      </c>
      <c r="B25" s="144"/>
      <c r="C25" s="144"/>
      <c r="D25" s="144"/>
      <c r="E25" s="145">
        <f>E21*(1+E22*(E24-2))*E23</f>
        <v>34301.402999999998</v>
      </c>
      <c r="F25" s="146"/>
    </row>
    <row r="26" spans="1:11" s="135" customFormat="1" ht="12.75" x14ac:dyDescent="0.2">
      <c r="F26" s="141"/>
    </row>
    <row r="27" spans="1:11" s="135" customFormat="1" ht="12.75" x14ac:dyDescent="0.2">
      <c r="I27" s="136"/>
    </row>
    <row r="28" spans="1:11" s="135" customFormat="1" ht="14.25" x14ac:dyDescent="0.2">
      <c r="A28" s="35" t="s">
        <v>102</v>
      </c>
    </row>
    <row r="29" spans="1:11" s="135" customFormat="1" ht="12.75" x14ac:dyDescent="0.2">
      <c r="A29" s="184" t="s">
        <v>95</v>
      </c>
      <c r="B29" s="185"/>
      <c r="C29" s="185"/>
      <c r="D29" s="185"/>
      <c r="E29" s="138">
        <v>6017.79</v>
      </c>
      <c r="F29" s="137"/>
    </row>
    <row r="30" spans="1:11" s="135" customFormat="1" ht="12.75" x14ac:dyDescent="0.2">
      <c r="A30" s="186" t="s">
        <v>96</v>
      </c>
      <c r="B30" s="187"/>
      <c r="C30" s="187"/>
      <c r="D30" s="187"/>
      <c r="E30" s="139">
        <v>4.4999999999999998E-2</v>
      </c>
      <c r="F30" s="136"/>
    </row>
    <row r="31" spans="1:11" s="135" customFormat="1" ht="12.75" x14ac:dyDescent="0.2">
      <c r="A31" s="186" t="s">
        <v>97</v>
      </c>
      <c r="B31" s="187"/>
      <c r="C31" s="187"/>
      <c r="D31" s="187"/>
      <c r="E31" s="139">
        <f>G7</f>
        <v>3</v>
      </c>
    </row>
    <row r="32" spans="1:11" s="135" customFormat="1" ht="12.75" x14ac:dyDescent="0.2">
      <c r="A32" s="188" t="s">
        <v>98</v>
      </c>
      <c r="B32" s="189"/>
      <c r="C32" s="189"/>
      <c r="D32" s="189"/>
      <c r="E32" s="142">
        <f>H7</f>
        <v>22</v>
      </c>
    </row>
    <row r="33" spans="1:13" s="135" customFormat="1" ht="20.45" customHeight="1" x14ac:dyDescent="0.2">
      <c r="A33" s="147" t="s">
        <v>101</v>
      </c>
      <c r="B33" s="144"/>
      <c r="C33" s="144"/>
      <c r="D33" s="144"/>
      <c r="E33" s="145">
        <f>E29*(1+E30*(E32-2))*E31</f>
        <v>34301.402999999998</v>
      </c>
    </row>
    <row r="34" spans="1:13" s="135" customFormat="1" ht="12.75" x14ac:dyDescent="0.2"/>
    <row r="35" spans="1:13" s="113" customFormat="1" ht="12.75" x14ac:dyDescent="0.2">
      <c r="A35" s="114" t="s">
        <v>103</v>
      </c>
      <c r="E35" s="130">
        <f>E17+E25+E33</f>
        <v>102904.209</v>
      </c>
      <c r="G35" s="148"/>
      <c r="H35" s="136"/>
      <c r="I35" s="136"/>
      <c r="J35" s="148"/>
    </row>
    <row r="36" spans="1:13" s="149" customFormat="1" x14ac:dyDescent="0.25">
      <c r="A36" s="150"/>
      <c r="B36" s="136"/>
      <c r="C36" s="151"/>
      <c r="E36" s="135"/>
      <c r="F36" s="28"/>
      <c r="G36" s="28"/>
      <c r="H36" s="28"/>
      <c r="I36" s="28"/>
      <c r="J36" s="28"/>
      <c r="K36" s="140"/>
    </row>
    <row r="37" spans="1:13" s="152" customFormat="1" x14ac:dyDescent="0.25">
      <c r="A37" s="153" t="s">
        <v>104</v>
      </c>
      <c r="E37" s="136">
        <f>E35/(B4+B5-B10)</f>
        <v>4.6512689444446957</v>
      </c>
      <c r="F37" s="149"/>
      <c r="G37" s="28"/>
      <c r="H37" s="28"/>
      <c r="I37" s="28"/>
      <c r="J37" s="28"/>
      <c r="K37" s="148"/>
      <c r="M37" s="136"/>
    </row>
    <row r="38" spans="1:13" x14ac:dyDescent="0.25">
      <c r="F38" s="136"/>
    </row>
  </sheetData>
  <mergeCells count="12">
    <mergeCell ref="A32:D32"/>
    <mergeCell ref="A21:D21"/>
    <mergeCell ref="A22:D22"/>
    <mergeCell ref="A23:D23"/>
    <mergeCell ref="A24:D24"/>
    <mergeCell ref="A29:D29"/>
    <mergeCell ref="A30:D30"/>
    <mergeCell ref="A13:D13"/>
    <mergeCell ref="A14:D14"/>
    <mergeCell ref="A15:D15"/>
    <mergeCell ref="A16:D16"/>
    <mergeCell ref="A31:D31"/>
  </mergeCells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Тариф для ОСС_жилье</vt:lpstr>
      <vt:lpstr>Тариф для ОСС_нежилье</vt:lpstr>
      <vt:lpstr>Разъяснения</vt:lpstr>
      <vt:lpstr>Лифты_формула</vt:lpstr>
      <vt:lpstr>'Тариф для ОСС_нежилье'!Область_печати</vt:lpstr>
    </vt:vector>
  </TitlesOfParts>
  <Company>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 С.</dc:creator>
  <cp:lastModifiedBy>admin</cp:lastModifiedBy>
  <cp:revision>2</cp:revision>
  <dcterms:created xsi:type="dcterms:W3CDTF">2022-02-07T10:31:59Z</dcterms:created>
  <dcterms:modified xsi:type="dcterms:W3CDTF">2022-10-05T12:17:01Z</dcterms:modified>
</cp:coreProperties>
</file>